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E21" i="5"/>
  <c r="AB27" i="5"/>
  <c r="E29" i="5"/>
  <c r="X29" i="5" s="1"/>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B7" i="5" l="1"/>
  <c r="B11" i="5"/>
  <c r="B15" i="5"/>
  <c r="B19" i="5"/>
  <c r="C8" i="5"/>
  <c r="C12" i="5"/>
  <c r="C16" i="5"/>
  <c r="B14" i="5"/>
  <c r="C11" i="5"/>
  <c r="B8" i="5"/>
  <c r="B12" i="5"/>
  <c r="B16" i="5"/>
  <c r="C5" i="5"/>
  <c r="C9" i="5"/>
  <c r="C13" i="5"/>
  <c r="C17" i="5"/>
  <c r="B18" i="5"/>
  <c r="C7" i="5"/>
  <c r="C19" i="5"/>
  <c r="B5" i="5"/>
  <c r="B9" i="5"/>
  <c r="B13" i="5"/>
  <c r="B17" i="5"/>
  <c r="C6" i="5"/>
  <c r="C10" i="5"/>
  <c r="C14" i="5"/>
  <c r="C18" i="5"/>
  <c r="B10" i="5"/>
  <c r="C15" i="5"/>
  <c r="B6" i="5"/>
  <c r="C9" i="6"/>
  <c r="C11" i="6"/>
  <c r="C8"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F54" i="6" s="1"/>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3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V6" i="5" l="1"/>
  <c r="G6" i="5" s="1"/>
  <c r="AB5" i="5"/>
  <c r="AB19" i="5"/>
  <c r="V18" i="5"/>
  <c r="G18" i="5" s="1"/>
  <c r="V19" i="5"/>
  <c r="G19" i="5" s="1"/>
  <c r="AB6" i="5"/>
  <c r="AB18" i="5"/>
  <c r="V5" i="5"/>
  <c r="G5" i="5" s="1"/>
  <c r="H45" i="6"/>
  <c r="D45" i="6" s="1"/>
  <c r="F49" i="6"/>
  <c r="F34" i="6"/>
  <c r="F65" i="6"/>
  <c r="F44" i="6"/>
  <c r="H44" i="6" s="1"/>
  <c r="D44"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C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I18" i="5" l="1"/>
  <c r="F18" i="5"/>
  <c r="E18" i="5"/>
  <c r="J18" i="5"/>
  <c r="H18" i="5"/>
  <c r="R18" i="5"/>
  <c r="R19" i="5"/>
  <c r="J19" i="5"/>
  <c r="I19" i="5"/>
  <c r="H19" i="5"/>
  <c r="E19" i="5"/>
  <c r="F19" i="5"/>
  <c r="H5" i="5"/>
  <c r="I5" i="5"/>
  <c r="F5" i="5"/>
  <c r="E5" i="5"/>
  <c r="J5" i="5"/>
  <c r="R5" i="5"/>
  <c r="R6" i="5"/>
  <c r="H6" i="5"/>
  <c r="J6" i="5"/>
  <c r="E6" i="5"/>
  <c r="I6" i="5"/>
  <c r="F6" i="5"/>
  <c r="D26"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5" i="5"/>
  <c r="T12" i="5"/>
  <c r="T15" i="5"/>
  <c r="T18" i="5"/>
  <c r="T8" i="5"/>
  <c r="T11" i="5"/>
  <c r="T6" i="5"/>
  <c r="T16" i="5"/>
  <c r="T14" i="5"/>
  <c r="T7" i="5"/>
  <c r="T13" i="5"/>
  <c r="T17" i="5"/>
  <c r="T10" i="5"/>
  <c r="T9" i="5"/>
  <c r="T19" i="5"/>
  <c r="X5" i="5" l="1"/>
  <c r="X19" i="5"/>
  <c r="X18" i="5"/>
  <c r="X6" i="5"/>
  <c r="C68" i="6"/>
  <c r="X13" i="5"/>
  <c r="X10" i="5"/>
  <c r="D65" i="6"/>
  <c r="X9" i="5"/>
  <c r="X12" i="5"/>
  <c r="X14" i="5"/>
  <c r="X17" i="5"/>
  <c r="D66" i="6"/>
  <c r="C67" i="6"/>
  <c r="X11" i="5"/>
  <c r="X15" i="5"/>
  <c r="X8" i="5"/>
  <c r="X7" i="5"/>
  <c r="G69" i="6"/>
  <c r="H69" i="6" s="1"/>
  <c r="H70" i="6" s="1"/>
  <c r="D2" i="6" s="1"/>
  <c r="X16" i="5"/>
  <c r="D55" i="6"/>
  <c r="C55" i="6"/>
  <c r="D56" i="6"/>
  <c r="C56" i="6"/>
  <c r="S8" i="5"/>
  <c r="S7" i="5"/>
  <c r="S10" i="5"/>
  <c r="S12" i="5"/>
  <c r="S6" i="5"/>
  <c r="S11" i="5"/>
  <c r="S14" i="5"/>
  <c r="S18" i="5"/>
  <c r="S16" i="5"/>
  <c r="S9" i="5"/>
  <c r="S19" i="5"/>
  <c r="S13" i="5"/>
  <c r="S15" i="5"/>
  <c r="S5" i="5"/>
  <c r="S17"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<sst xmlns="http://schemas.openxmlformats.org/spreadsheetml/2006/main" count="22302" uniqueCount="15910">
  <si>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</si>
  <si>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</si>
  <si>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</si>
  <si>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</si>
  <si>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</si>
  <si>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</si>
  <si>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</si>
  <si>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</si>
  <si>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</si>
  <si>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</si>
  <si>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</si>
  <si>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</si>
  <si>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</si>
  <si>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</si>
  <si>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</si>
  <si>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</si>
  <si>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</si>
  <si>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</si>
  <si>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</si>
  <si>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</si>
  <si>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</si>
  <si>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</si>
  <si>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</si>
  <si>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</si>
  <si>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</si>
  <si>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</si>
  <si>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</si>
  <si>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</si>
  <si>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</si>
  <si>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</si>
  <si>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</si>
  <si>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</si>
  <si>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</si>
  <si>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</si>
  <si>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</si>
  <si>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</si>
  <si>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</si>
  <si>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</si>
  <si>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</si>
  <si>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</si>
  <si>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</si>
  <si>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</si>
  <si>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</si>
  <si>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</si>
  <si>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</si>
  <si>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</si>
  <si>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</si>
  <si>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</si>
  <si>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</si>
  <si>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</si>
  <si>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</si>
  <si>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</si>
  <si>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</si>
  <si>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</si>
  <si>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</si>
  <si>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</si>
  <si>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</si>
  <si>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</si>
  <si>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</si>
  <si>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</si>
  <si>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</si>
  <si>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</si>
  <si>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</si>
  <si>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</si>
  <si>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</si>
  <si>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</si>
  <si>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</si>
  <si>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</si>
  <si>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</si>
  <si>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</si>
  <si>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</si>
  <si>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</si>
  <si>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</si>
  <si>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</si>
  <si>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</si>
  <si>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</si>
  <si>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</si>
  <si>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</si>
  <si>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</si>
  <si>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</si>
  <si>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</si>
  <si>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</si>
  <si>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</si>
  <si>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</si>
  <si>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</si>
  <si>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</si>
  <si>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</si>
  <si>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</si>
  <si>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</si>
  <si>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</si>
  <si>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</si>
  <si>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</si>
  <si>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</si>
  <si>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</si>
  <si>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</si>
  <si>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</si>
  <si>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</si>
  <si>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</si>
  <si>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</si>
  <si>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</si>
  <si>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</si>
  <si>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</si>
  <si>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</si>
  <si>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</si>
  <si>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</si>
  <si>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</si>
  <si>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</si>
  <si>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</si>
  <si>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</si>
  <si>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</si>
  <si>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</si>
  <si>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</si>
  <si>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</si>
  <si>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</si>
  <si>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</si>
  <si>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</si>
  <si>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</si>
  <si>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</si>
  <si>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</si>
  <si>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</si>
  <si>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</si>
  <si>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</si>
  <si>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</si>
  <si>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</si>
  <si>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</si>
  <si>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</si>
  <si>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</si>
  <si>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</si>
  <si>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</si>
  <si>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</si>
  <si>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</si>
  <si>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</si>
  <si>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</si>
  <si>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</si>
  <si>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</si>
  <si>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</si>
  <si>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</si>
  <si>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</si>
  <si>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</si>
  <si>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</si>
  <si>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</si>
  <si>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</si>
  <si>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</si>
  <si>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</si>
  <si>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</si>
  <si>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</si>
  <si>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</si>
  <si>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</si>
  <si>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</si>
  <si>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</si>
  <si>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</si>
  <si>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</si>
  <si>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</si>
  <si>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</si>
  <si>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</si>
  <si>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</si>
  <si>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</si>
  <si>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</si>
  <si>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</si>
  <si>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</si>
  <si>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</si>
  <si>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</si>
  <si>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</si>
  <si>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</si>
  <si>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</si>
  <si>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</si>
  <si>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</si>
  <si>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</si>
  <si>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</si>
  <si>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</si>
  <si>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</si>
  <si>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</si>
  <si>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</si>
  <si>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</si>
  <si>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</si>
  <si>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</si>
  <si>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</si>
  <si>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</si>
  <si>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</si>
  <si>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</si>
  <si>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</si>
  <si>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</si>
  <si>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</si>
  <si>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</si>
  <si>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</si>
  <si>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</si>
  <si>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</si>
  <si>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</si>
  <si>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</si>
  <si>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</si>
  <si>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</si>
  <si>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</si>
  <si>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</si>
  <si>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</si>
  <si>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</si>
  <si>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</si>
  <si>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</si>
  <si>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</si>
  <si>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</si>
  <si>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</si>
  <si>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</si>
  <si>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</si>
  <si>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</si>
  <si>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</si>
  <si>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</si>
  <si>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</si>
  <si>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</si>
  <si>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</si>
  <si>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</si>
  <si>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</si>
  <si>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</si>
  <si>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</si>
  <si>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</si>
  <si>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</si>
  <si>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</si>
  <si>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</si>
  <si>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</si>
  <si>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</si>
  <si>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</si>
  <si>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</si>
  <si>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</si>
  <si>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</si>
  <si>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</si>
  <si>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</si>
  <si>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</si>
  <si>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</si>
  <si>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</si>
  <si>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</si>
  <si>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</si>
  <si>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</si>
  <si>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</si>
  <si>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</si>
  <si>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</si>
  <si>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</si>
  <si>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</si>
  <si>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</si>
  <si>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</si>
  <si>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</si>
  <si>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</si>
  <si>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</si>
  <si>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</si>
  <si>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</si>
  <si>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</si>
  <si>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</si>
  <si>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</si>
  <si>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</si>
  <si>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</si>
  <si>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</si>
  <si>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</si>
  <si>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</si>
  <si>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</si>
  <si>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</si>
  <si>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</si>
  <si>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</si>
  <si>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</si>
  <si>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</si>
  <si>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</si>
  <si>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</si>
  <si>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</si>
  <si>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</si>
  <si>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</si>
  <si>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</si>
  <si>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</si>
  <si>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</si>
  <si>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</si>
  <si>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</si>
  <si>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</si>
  <si>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</si>
  <si>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</si>
  <si>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</si>
  <si>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</si>
  <si>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</si>
  <si>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</si>
  <si>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</si>
  <si>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</si>
  <si>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</si>
  <si>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</si>
  <si>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</si>
  <si>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</si>
  <si>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</si>
  <si>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</si>
  <si>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</si>
  <si>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</si>
  <si>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</si>
  <si>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</si>
  <si>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</si>
  <si>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</si>
  <si>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</si>
  <si>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</si>
  <si>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</si>
  <si>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</si>
  <si>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</si>
  <si>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</si>
  <si>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</si>
  <si>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</si>
  <si>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</si>
  <si>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</si>
  <si>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</si>
  <si>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</si>
  <si>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</si>
  <si>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</si>
  <si>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</si>
  <si>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</si>
  <si>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</si>
  <si>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</si>
  <si>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</si>
  <si>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</si>
  <si>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</si>
  <si>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</si>
  <si>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</si>
  <si>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</si>
  <si>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</si>
  <si>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</si>
  <si>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</si>
  <si>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</si>
  <si>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</si>
  <si>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</si>
  <si>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</si>
  <si>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</si>
  <si>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</si>
  <si>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</si>
  <si>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</si>
  <si>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</si>
  <si>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</si>
  <si>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</si>
  <si>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</si>
  <si>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</si>
  <si>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</si>
  <si>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</si>
  <si>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</si>
  <si>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</si>
  <si>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</si>
  <si>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</si>
  <si>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</si>
  <si>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</si>
  <si>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</si>
  <si>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</si>
  <si>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</si>
  <si>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</si>
  <si>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</si>
  <si>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</si>
  <si>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</si>
  <si>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</si>
  <si>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</si>
  <si>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</si>
  <si>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</si>
  <si>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</si>
  <si>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</si>
  <si>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</si>
  <si>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</si>
  <si>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</si>
  <si>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</si>
  <si>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</si>
  <si>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</si>
  <si>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</si>
  <si>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</si>
  <si>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</si>
  <si>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</si>
  <si>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</si>
  <si>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</si>
  <si>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</si>
  <si>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</si>
  <si>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</si>
  <si>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</si>
  <si>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</si>
  <si>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</si>
  <si>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</si>
  <si>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</si>
  <si>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</si>
  <si>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</si>
  <si>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</si>
  <si>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</si>
  <si>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</si>
  <si>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</si>
  <si>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</si>
  <si>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</si>
  <si>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</si>
  <si>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</si>
  <si>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</si>
  <si>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</si>
  <si>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</si>
  <si>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</si>
  <si>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</si>
  <si>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</si>
  <si>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</si>
  <si>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</si>
  <si>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</si>
  <si>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</si>
  <si>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</si>
  <si>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</si>
  <si>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</si>
  <si>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</si>
  <si>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</si>
  <si>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</si>
  <si>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</si>
  <si>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</si>
  <si>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</si>
  <si>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</si>
  <si>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</si>
  <si>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</si>
  <si>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</si>
  <si>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</si>
  <si>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</si>
  <si>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</si>
  <si>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</si>
  <si>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</si>
  <si>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</si>
  <si>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</si>
  <si>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</si>
  <si>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</si>
  <si>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</si>
  <si>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</si>
  <si>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</si>
  <si>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</si>
  <si>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</si>
  <si>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</si>
  <si>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</si>
  <si>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</si>
  <si>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</si>
  <si>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</si>
  <si>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</si>
  <si>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</si>
  <si>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</si>
  <si>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</si>
  <si>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</si>
  <si>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</si>
  <si>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</si>
  <si>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</si>
  <si>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</si>
  <si>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</si>
  <si>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</si>
  <si>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</si>
  <si>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</si>
  <si>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</si>
  <si>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</si>
  <si>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</si>
  <si>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</si>
  <si>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</si>
  <si>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</si>
  <si>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</si>
  <si>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</si>
  <si>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</si>
  <si>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</si>
  <si>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</si>
  <si>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</si>
  <si>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</si>
  <si>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</si>
  <si>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</si>
  <si>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</si>
  <si>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</si>
  <si>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</si>
  <si>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</si>
  <si>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</si>
  <si>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</si>
  <si>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</si>
  <si>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</si>
  <si>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</si>
  <si>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</si>
  <si>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</si>
  <si>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</si>
  <si>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</si>
  <si>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</si>
  <si>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</si>
  <si>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</si>
  <si>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</si>
  <si>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</si>
  <si>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</si>
  <si>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</si>
  <si>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</si>
  <si>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</si>
  <si>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</si>
  <si>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</si>
  <si>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</si>
  <si>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</si>
  <si>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</si>
  <si>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</si>
  <si>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</si>
  <si>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</si>
  <si>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</si>
  <si>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</si>
  <si>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</si>
  <si>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</si>
  <si>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</si>
  <si>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</si>
  <si>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</si>
  <si>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</si>
  <si>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</si>
  <si>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</si>
  <si>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</si>
  <si>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</si>
  <si>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</si>
  <si>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</si>
  <si>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</si>
  <si>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</si>
  <si>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</si>
  <si>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</si>
  <si>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</si>
  <si>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</si>
  <si>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</si>
  <si>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</si>
  <si>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</si>
  <si>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</si>
  <si>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</si>
  <si>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</si>
  <si>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</si>
  <si>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</si>
  <si>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</si>
  <si>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</si>
  <si>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</si>
  <si>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</si>
  <si>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</si>
  <si>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</si>
  <si>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</si>
  <si>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</si>
  <si>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</si>
  <si>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</si>
  <si>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</si>
  <si>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</si>
  <si>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</si>
  <si>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</si>
  <si>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</si>
  <si>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</si>
  <si>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</si>
  <si>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</si>
  <si>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</si>
  <si>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</si>
  <si>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</si>
  <si>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</si>
  <si>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</si>
  <si>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</si>
  <si>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</si>
  <si>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</si>
  <si>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</si>
  <si>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</si>
  <si>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</si>
  <si>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</si>
  <si>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</si>
  <si>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</si>
  <si>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</si>
  <si>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</si>
  <si>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</si>
  <si>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</si>
  <si>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</si>
  <si>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</si>
  <si>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</si>
  <si>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</si>
  <si>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</si>
  <si>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</si>
  <si>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</si>
  <si>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</si>
  <si>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</si>
  <si>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</si>
  <si>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</si>
  <si>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</si>
  <si>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</si>
  <si>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</si>
  <si>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</si>
  <si>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</si>
  <si>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</si>
  <si>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</si>
  <si>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</si>
  <si>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</si>
  <si>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</si>
  <si>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</si>
  <si>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</si>
  <si>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</si>
  <si>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</si>
  <si>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</si>
  <si>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</si>
  <si>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</si>
  <si>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</si>
  <si>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</si>
  <si>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</si>
  <si>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</si>
  <si>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</si>
  <si>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</si>
  <si>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</si>
  <si>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</si>
  <si>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</si>
  <si>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</si>
  <si>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</si>
  <si>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</si>
  <si>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</si>
  <si>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</si>
  <si>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</si>
  <si>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</si>
  <si>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</si>
  <si>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</si>
  <si>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</si>
  <si>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</si>
  <si>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</si>
  <si>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</si>
  <si>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</si>
  <si>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</si>
  <si>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</si>
  <si>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</si>
  <si>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</si>
  <si>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</si>
  <si>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</si>
  <si>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</si>
  <si>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</si>
  <si>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</si>
  <si>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</si>
  <si>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</si>
  <si>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</si>
  <si>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</si>
  <si>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</si>
  <si>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</si>
  <si>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</si>
  <si>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</si>
  <si>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</si>
  <si>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</si>
  <si>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</si>
  <si>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</si>
  <si>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</si>
  <si>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</si>
  <si>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</si>
  <si>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</si>
  <si>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</si>
  <si>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</si>
  <si>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</si>
  <si>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</si>
  <si>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</si>
  <si>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</si>
  <si>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</si>
  <si>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</si>
  <si>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</si>
  <si>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</si>
  <si>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</si>
  <si>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</si>
  <si>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</si>
  <si>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</si>
  <si>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</si>
  <si>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</si>
  <si>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</si>
  <si>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</si>
  <si>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</si>
  <si>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</si>
  <si>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</si>
  <si>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</si>
  <si>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</si>
  <si>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</si>
  <si>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</si>
  <si>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</si>
  <si>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</si>
  <si>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</si>
  <si>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</si>
  <si>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</si>
  <si>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</si>
  <si>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</si>
  <si>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</si>
  <si>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</si>
  <si>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</si>
  <si>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</si>
  <si>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</si>
  <si>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</si>
  <si>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</si>
  <si>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</si>
  <si>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</si>
  <si>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</si>
  <si>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</si>
  <si>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</si>
  <si>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</si>
  <si>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</si>
  <si>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</si>
  <si>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</si>
  <si>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</si>
  <si>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</si>
  <si>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</si>
  <si>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</si>
  <si>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</si>
  <si>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</si>
  <si>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</si>
  <si>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</si>
  <si>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</si>
  <si>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</si>
  <si>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</si>
  <si>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</si>
  <si>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</si>
  <si>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</si>
  <si>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</si>
  <si>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</si>
  <si>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</si>
  <si>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</si>
  <si>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</si>
  <si>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</si>
  <si>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</si>
  <si>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</si>
  <si>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</si>
  <si>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</si>
  <si>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</si>
  <si>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</si>
  <si>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</si>
  <si>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</si>
  <si>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</si>
  <si>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</si>
  <si>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</si>
  <si>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</si>
  <si>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</si>
  <si>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</si>
  <si>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</si>
  <si>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</si>
  <si>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</si>
  <si>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</si>
  <si>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</si>
  <si>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</si>
  <si>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</si>
  <si>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</si>
  <si>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</si>
  <si>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</si>
  <si>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</si>
  <si>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</si>
  <si>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</si>
  <si>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</si>
  <si>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</si>
  <si>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</si>
  <si>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</si>
  <si>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</si>
  <si>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</si>
  <si>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</si>
  <si>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</si>
  <si>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</si>
  <si>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</si>
  <si>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</si>
  <si>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</si>
  <si>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</si>
  <si>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</si>
  <si>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</si>
  <si>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</si>
  <si>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</si>
  <si>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</si>
  <si>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</si>
  <si>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</si>
  <si>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</si>
  <si>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</si>
  <si>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</si>
  <si>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</si>
  <si>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</si>
  <si>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</si>
  <si>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</si>
  <si>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</si>
  <si>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</si>
  <si>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</si>
  <si>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</si>
  <si>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</si>
  <si>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</si>
  <si>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</si>
  <si>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</si>
  <si>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</si>
  <si>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</si>
  <si>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</si>
  <si>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</si>
  <si>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</si>
  <si>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</si>
  <si>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</si>
  <si>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</si>
  <si>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</si>
  <si>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</si>
  <si>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</si>
  <si>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</si>
  <si>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</si>
  <si>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</si>
  <si>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</si>
  <si>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</si>
  <si>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</si>
  <si>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</si>
  <si>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</si>
  <si>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</si>
  <si>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</si>
  <si>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</si>
  <si>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</si>
  <si>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</si>
  <si>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</si>
  <si>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</si>
  <si>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</si>
  <si>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</si>
  <si>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</si>
  <si>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</si>
  <si>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</si>
  <si>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</si>
  <si>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</si>
  <si>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</si>
  <si>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</si>
  <si>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</si>
  <si>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</si>
  <si>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</si>
  <si>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</si>
  <si>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</si>
  <si>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</si>
  <si>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</si>
  <si>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</si>
  <si>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</si>
  <si>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</si>
  <si>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</si>
  <si>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</si>
  <si>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</si>
  <si>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</si>
  <si>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</si>
  <si>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</si>
  <si>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</si>
  <si>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</si>
  <si>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</si>
  <si>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</si>
  <si>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</si>
  <si>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</si>
  <si>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</si>
  <si>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</si>
  <si>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</si>
  <si>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</si>
  <si>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</si>
  <si>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</si>
  <si>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</si>
  <si>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</si>
  <si>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</si>
  <si>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</si>
  <si>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</si>
  <si>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</si>
  <si>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</si>
  <si>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</si>
  <si>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</si>
  <si>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</si>
  <si>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</si>
  <si>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</si>
  <si>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</si>
  <si>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</si>
  <si>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</si>
  <si>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</si>
  <si>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</si>
  <si>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</si>
  <si>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</si>
  <si>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</si>
  <si>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</si>
  <si>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</si>
  <si>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</si>
  <si>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</si>
  <si>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</si>
  <si>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</si>
  <si>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</si>
  <si>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</si>
  <si>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</si>
  <si>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</si>
  <si>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</si>
  <si>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</si>
  <si>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</si>
  <si>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</si>
  <si>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</si>
  <si>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</si>
  <si>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</si>
  <si>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</si>
  <si>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</si>
  <si>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</si>
  <si>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</si>
  <si>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</si>
  <si>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</si>
  <si>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</si>
  <si>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</si>
  <si>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</si>
  <si>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</si>
  <si>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</si>
  <si>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</si>
  <si>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</si>
  <si>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</si>
  <si>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</si>
  <si>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</si>
  <si>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</si>
  <si>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</si>
  <si>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</si>
  <si>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</si>
  <si>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</si>
  <si>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</si>
  <si>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</si>
  <si>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</si>
  <si>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</si>
  <si>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</si>
  <si>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</si>
  <si>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</si>
  <si>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</si>
  <si>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</si>
  <si>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</si>
  <si>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</si>
  <si>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</si>
  <si>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</si>
  <si>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</si>
  <si>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</si>
  <si>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</si>
  <si>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</si>
  <si>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</si>
  <si>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</si>
  <si>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</si>
  <si>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</si>
  <si>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</si>
  <si>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</si>
  <si>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</si>
  <si>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</si>
  <si>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</si>
  <si>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</si>
  <si>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</si>
  <si>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</si>
  <si>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</si>
  <si>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</si>
  <si>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</si>
  <si>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</si>
  <si>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</si>
  <si>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</si>
  <si>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</si>
  <si>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</si>
  <si>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</si>
  <si>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</si>
  <si>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</si>
  <si>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</si>
  <si>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</si>
  <si>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</si>
  <si>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</si>
  <si>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</si>
  <si>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</si>
  <si>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</si>
  <si>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</si>
  <si>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</si>
  <si>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</si>
  <si>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</si>
  <si>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</si>
  <si>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</si>
  <si>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</si>
  <si>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</si>
  <si>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</si>
  <si>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</si>
  <si>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</si>
  <si>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</si>
  <si>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</si>
  <si>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</si>
  <si>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</si>
  <si>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</si>
  <si>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</si>
  <si>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</si>
  <si>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</si>
  <si>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</si>
  <si>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</si>
  <si>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</si>
  <si>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</si>
  <si>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</si>
  <si>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</si>
  <si>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</si>
  <si>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</si>
  <si>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</si>
  <si>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</si>
  <si>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</si>
  <si>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</si>
  <si>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</si>
  <si>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</si>
  <si>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</si>
  <si>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</si>
  <si>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</si>
  <si>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</si>
  <si>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</si>
  <si>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</si>
  <si>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</si>
  <si>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</si>
  <si>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</si>
  <si>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</si>
  <si>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</si>
  <si>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</si>
  <si>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</si>
  <si>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</si>
  <si>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</si>
  <si>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</si>
  <si>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</si>
  <si>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</si>
  <si>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</si>
  <si>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</si>
  <si>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</si>
  <si>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</si>
  <si>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</si>
  <si>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</si>
  <si>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</si>
  <si>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</si>
  <si>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</si>
  <si>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</si>
  <si>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</si>
  <si>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</si>
  <si>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</si>
  <si>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</si>
  <si>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</si>
  <si>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</si>
  <si>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</si>
  <si>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</si>
  <si>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</si>
  <si>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</si>
  <si>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</si>
  <si>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</si>
  <si>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</si>
  <si>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</si>
  <si>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</si>
  <si>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</si>
  <si>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</si>
  <si>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</si>
  <si>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</si>
  <si>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</si>
  <si>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</si>
  <si>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</si>
  <si>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</si>
  <si>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</si>
  <si>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</si>
  <si>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</si>
  <si>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</si>
  <si>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</si>
  <si>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</si>
  <si>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</si>
  <si>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</si>
  <si>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</si>
  <si>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</si>
  <si>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</si>
  <si>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</si>
  <si>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</si>
  <si>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</si>
  <si>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</si>
  <si>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</si>
  <si>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</si>
  <si>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</si>
  <si>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</si>
  <si>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</si>
  <si>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</si>
  <si>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</si>
  <si>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</si>
  <si>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</si>
  <si>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</si>
  <si>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</si>
  <si>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</si>
  <si>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</si>
  <si>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</si>
  <si>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</si>
  <si>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</si>
  <si>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</si>
  <si>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</si>
  <si>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</si>
  <si>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</si>
  <si>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</si>
  <si>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</si>
  <si>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</si>
  <si>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</si>
  <si>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</si>
  <si>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</si>
  <si>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</si>
  <si>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</si>
  <si>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</si>
  <si>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</si>
  <si>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</si>
  <si>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</si>
  <si>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</si>
  <si>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</si>
  <si>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</si>
  <si>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</si>
  <si>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</si>
  <si>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</si>
  <si>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</si>
  <si>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</si>
  <si>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</si>
  <si>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</si>
  <si>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</si>
  <si>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</si>
  <si>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</si>
  <si>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</si>
  <si>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</si>
  <si>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</si>
  <si>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</si>
  <si>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</si>
  <si>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</si>
  <si>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</si>
  <si>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</si>
  <si>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</si>
  <si>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</si>
  <si>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</si>
  <si>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</si>
  <si>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</si>
  <si>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</si>
  <si>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</si>
  <si>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</si>
  <si>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</si>
  <si>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</si>
  <si>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</si>
  <si>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</si>
  <si>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</si>
  <si>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</si>
  <si>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</si>
  <si>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</si>
  <si>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</si>
  <si>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</si>
  <si>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</si>
  <si>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</si>
  <si>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</si>
  <si>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</si>
  <si>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</si>
  <si>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</si>
  <si>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</si>
  <si>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</si>
  <si>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</si>
  <si>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</si>
  <si>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</si>
  <si>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</si>
  <si>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</si>
  <si>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</si>
  <si>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</si>
  <si>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</si>
  <si>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</si>
  <si>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</si>
  <si>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</si>
  <si>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</si>
  <si>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</si>
  <si>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</si>
  <si>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</si>
  <si>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</si>
  <si>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</si>
  <si>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</si>
  <si>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</si>
  <si>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</si>
  <si>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</si>
  <si>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</si>
  <si>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</si>
  <si>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</si>
  <si>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</si>
  <si>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</si>
  <si>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</si>
  <si>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</si>
  <si>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</si>
  <si>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</si>
  <si>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</si>
  <si>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</si>
  <si>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</si>
  <si>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</si>
  <si>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</si>
  <si>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</si>
  <si>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</si>
  <si>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</si>
  <si>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</si>
  <si>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</si>
  <si>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</si>
  <si>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</si>
  <si>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</si>
  <si>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</si>
  <si>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</si>
  <si>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</si>
  <si>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</si>
  <si>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</si>
  <si>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</si>
  <si>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</si>
  <si>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</si>
  <si>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</si>
  <si>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</si>
  <si>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</si>
  <si>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</si>
  <si>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</si>
  <si>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</si>
  <si>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</si>
  <si>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</si>
  <si>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</si>
  <si>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</si>
  <si>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</si>
  <si>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</si>
  <si>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</si>
  <si>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</si>
  <si>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</si>
  <si>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</si>
  <si>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</si>
  <si>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</si>
  <si>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</si>
  <si>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</si>
  <si>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</si>
  <si>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</si>
  <si>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</si>
  <si>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</si>
  <si>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</si>
  <si>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</si>
  <si>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</si>
  <si>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</si>
  <si>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</si>
  <si>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</si>
  <si>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</si>
  <si>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</si>
  <si>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</si>
  <si>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</si>
  <si>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</si>
  <si>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</si>
  <si>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</si>
  <si>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</si>
  <si>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</si>
  <si>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</si>
  <si>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</si>
  <si>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</si>
  <si>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</si>
  <si>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</si>
  <si>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</si>
  <si>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</si>
  <si>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</si>
  <si>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</si>
  <si>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</si>
  <si>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</si>
  <si>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</si>
  <si>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</si>
  <si>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</si>
  <si>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</si>
  <si>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</si>
  <si>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</si>
  <si>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</si>
  <si>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</si>
  <si>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</si>
  <si>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</si>
  <si>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</si>
  <si>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</si>
  <si>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</si>
  <si>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</si>
  <si>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</si>
  <si>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</si>
  <si>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</si>
  <si>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</si>
  <si>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</si>
  <si>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</si>
  <si>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</si>
  <si>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</si>
  <si>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</si>
  <si>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</si>
  <si>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</si>
  <si>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</si>
  <si>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</si>
  <si>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</si>
  <si>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</si>
  <si>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</si>
  <si>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</si>
  <si>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</si>
  <si>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</si>
  <si>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</si>
  <si>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</si>
  <si>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</si>
  <si>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</si>
  <si>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</si>
  <si>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</si>
  <si>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</si>
  <si>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</si>
  <si>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</si>
  <si>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</si>
  <si>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</si>
  <si>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</si>
  <si>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</si>
  <si>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</si>
  <si>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</si>
  <si>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</si>
  <si>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</si>
  <si>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</si>
  <si>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</si>
  <si>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</si>
  <si>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</si>
  <si>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</si>
  <si>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</si>
  <si>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</si>
  <si>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</si>
  <si>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</si>
  <si>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</si>
  <si>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</si>
  <si>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</si>
  <si>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</si>
  <si>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</si>
  <si>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</si>
  <si>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</si>
  <si>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</si>
  <si>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</si>
  <si>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</si>
  <si>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</si>
  <si>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</si>
  <si>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</si>
  <si>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</si>
  <si>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</si>
  <si>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</si>
  <si>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</si>
  <si>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</si>
  <si>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</si>
  <si>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</si>
  <si>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</si>
  <si>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</si>
  <si>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</si>
  <si>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</si>
  <si>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</si>
  <si>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</si>
  <si>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</si>
  <si>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</si>
  <si>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</si>
  <si>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</si>
  <si>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</si>
  <si>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</si>
  <si>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</si>
  <si>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</si>
  <si>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</si>
  <si>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</si>
  <si>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</si>
  <si>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</si>
  <si>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</si>
  <si>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</si>
  <si>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</si>
  <si>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</si>
  <si>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</si>
  <si>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</si>
  <si>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</si>
  <si>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</si>
  <si>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</si>
  <si>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</si>
  <si>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</si>
  <si>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</si>
  <si>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</si>
  <si>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</si>
  <si>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</si>
  <si>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</si>
  <si>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</si>
  <si>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</si>
  <si>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</si>
  <si>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</si>
  <si>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</si>
  <si>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</si>
  <si>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</si>
  <si>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</si>
  <si>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</si>
  <si>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</si>
  <si>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</si>
  <si>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</si>
  <si>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</si>
  <si>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</si>
  <si>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</si>
  <si>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</si>
  <si>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</si>
  <si>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</si>
  <si>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</si>
  <si>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</si>
  <si>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</si>
  <si>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</si>
  <si>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</si>
  <si>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</si>
  <si>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</si>
  <si>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</si>
  <si>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</si>
  <si>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</si>
  <si>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</si>
  <si>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</si>
  <si>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</si>
  <si>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</si>
  <si>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</si>
  <si>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</si>
  <si>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</si>
  <si>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</si>
  <si>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</si>
  <si>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</si>
  <si>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</si>
  <si>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</si>
  <si>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</si>
  <si>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</si>
  <si>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</si>
  <si>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</si>
  <si>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</si>
  <si>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</si>
  <si>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</si>
  <si>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</si>
  <si>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</si>
  <si>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</si>
  <si>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</si>
  <si>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</si>
  <si>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</si>
  <si>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</si>
  <si>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</si>
  <si>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</si>
  <si>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</si>
  <si>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</si>
  <si>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</si>
  <si>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</si>
  <si>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</si>
  <si>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</si>
  <si>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</si>
  <si>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</si>
  <si>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</si>
  <si>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</si>
  <si>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</si>
  <si>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</si>
  <si>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</si>
  <si>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</si>
  <si>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</si>
  <si>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</si>
  <si>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</si>
  <si>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</si>
  <si>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</si>
  <si>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</si>
  <si>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</si>
  <si>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</si>
  <si>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</si>
  <si>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</si>
  <si>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</si>
  <si>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</si>
  <si>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</si>
  <si>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</si>
  <si>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</si>
  <si>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</si>
  <si>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</si>
  <si>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</si>
  <si>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</si>
  <si>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</si>
  <si>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</si>
  <si>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</si>
  <si>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</si>
  <si>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</si>
  <si>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</si>
  <si>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</si>
  <si>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</si>
  <si>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</si>
  <si>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</si>
  <si>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</si>
  <si>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</si>
  <si>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</si>
  <si>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</si>
  <si>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</si>
  <si>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</si>
  <si>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</si>
  <si>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</si>
  <si>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</si>
  <si>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</si>
  <si>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</si>
  <si>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</si>
  <si>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</si>
  <si>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</si>
  <si>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</si>
  <si>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</si>
  <si>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</si>
  <si>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</si>
  <si>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</si>
  <si>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</si>
  <si>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</si>
  <si>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</si>
  <si>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</si>
  <si>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</si>
  <si>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</si>
  <si>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</si>
  <si>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</si>
  <si>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</si>
  <si>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</si>
  <si>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</si>
  <si>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</si>
  <si>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</si>
  <si>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</si>
  <si>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</si>
  <si>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</si>
  <si>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</si>
  <si>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</si>
  <si>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</si>
  <si>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</si>
  <si>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</si>
  <si>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</si>
  <si>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</si>
  <si>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</si>
  <si>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</si>
  <si>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</si>
  <si>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</si>
  <si>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</si>
  <si>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</si>
  <si>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</si>
  <si>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</si>
  <si>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</si>
  <si>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</si>
  <si>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</si>
  <si>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</si>
  <si>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</si>
  <si>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</si>
  <si>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</si>
  <si>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</si>
  <si>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</si>
  <si>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</si>
  <si>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</si>
  <si>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</si>
  <si>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</si>
  <si>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</si>
  <si>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</si>
  <si>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</si>
  <si>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</si>
  <si>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</si>
  <si>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</si>
  <si>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</si>
  <si>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</si>
  <si>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</si>
  <si>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</si>
  <si>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</si>
  <si>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</si>
  <si>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</si>
  <si>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</si>
  <si>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</si>
  <si>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</si>
  <si>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</si>
  <si>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</si>
  <si>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</si>
  <si>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</si>
  <si>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</si>
  <si>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</si>
  <si>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</si>
  <si>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</si>
  <si>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</si>
  <si>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</si>
  <si>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</si>
  <si>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</si>
  <si>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</si>
  <si>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</si>
  <si>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</si>
  <si>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</si>
  <si>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</si>
  <si>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</si>
  <si>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</si>
  <si>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</si>
  <si>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</si>
  <si>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</si>
  <si>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</si>
  <si>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</si>
  <si>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</si>
  <si>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</si>
  <si>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</si>
  <si>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</si>
  <si>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</si>
  <si>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</si>
  <si>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</si>
  <si>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</si>
  <si>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</si>
  <si>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</si>
  <si>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</si>
  <si>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</si>
  <si>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</si>
  <si>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</si>
  <si>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</si>
  <si>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</si>
  <si>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</si>
  <si>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</si>
  <si>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</si>
  <si>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</si>
  <si>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</si>
  <si>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</si>
  <si>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</si>
  <si>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</si>
  <si>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</si>
  <si>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</si>
  <si>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</si>
  <si>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</si>
  <si>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</si>
  <si>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</si>
  <si>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</si>
  <si>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</si>
  <si>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</si>
  <si>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</si>
  <si>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</si>
  <si>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</si>
  <si>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</si>
  <si>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</si>
  <si>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</si>
  <si>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</si>
  <si>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</si>
  <si>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</si>
  <si>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</si>
  <si>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</si>
  <si>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</si>
  <si>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</si>
  <si>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</si>
  <si>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</si>
  <si>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</si>
  <si>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</si>
  <si>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</si>
  <si>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</si>
  <si>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</si>
  <si>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</si>
  <si>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</si>
  <si>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</si>
  <si>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</si>
  <si>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</si>
  <si>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</si>
  <si>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</si>
  <si>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</si>
  <si>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</si>
  <si>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</si>
  <si>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</si>
  <si>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</si>
  <si>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</si>
  <si>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</si>
  <si>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</si>
  <si>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</si>
  <si>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</si>
  <si>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</si>
  <si>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</si>
  <si>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</si>
  <si>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</si>
  <si>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</si>
  <si>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</si>
  <si>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</si>
  <si>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</si>
  <si>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</si>
  <si>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</si>
  <si>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</si>
  <si>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</si>
  <si>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</si>
  <si>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</si>
  <si>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</si>
  <si>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</si>
  <si>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</si>
  <si>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</si>
  <si>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</si>
  <si>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</si>
  <si>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</si>
  <si>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</si>
  <si>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</si>
  <si>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</si>
  <si>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</si>
  <si>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</si>
  <si>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</si>
  <si>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</si>
  <si>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</si>
  <si>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</si>
  <si>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</si>
  <si>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</si>
  <si>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</si>
  <si>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</si>
  <si>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</si>
  <si>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</si>
  <si>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</si>
  <si>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</si>
  <si>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</si>
  <si>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</si>
  <si>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</si>
  <si>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</si>
  <si>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</si>
  <si>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</si>
  <si>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</si>
  <si>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</si>
  <si>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</si>
  <si>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</si>
  <si>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</si>
  <si>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</si>
  <si>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</si>
  <si>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</si>
  <si>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</si>
  <si>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</si>
  <si>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</si>
  <si>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</si>
  <si>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</si>
  <si>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</si>
  <si>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</si>
  <si>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</si>
  <si>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</si>
  <si>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</si>
  <si>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</si>
  <si>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</si>
  <si>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</si>
  <si>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</si>
  <si>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</si>
  <si>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</si>
  <si>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</si>
  <si>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</si>
  <si>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</si>
  <si>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</si>
  <si>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</si>
  <si>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</si>
  <si>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</si>
  <si>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</si>
  <si>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</si>
  <si>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</si>
  <si>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</si>
  <si>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</si>
  <si>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</si>
  <si>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</si>
  <si>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</si>
  <si>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</si>
  <si>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</si>
  <si>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</si>
  <si>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</si>
  <si>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</si>
  <si>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</si>
  <si>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</si>
  <si>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</si>
  <si>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</si>
  <si>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</si>
  <si>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</si>
  <si>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</si>
  <si>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</si>
  <si>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</si>
  <si>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</si>
  <si>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</si>
  <si>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</si>
  <si>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</si>
  <si>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</si>
  <si>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</si>
  <si>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</si>
  <si>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</si>
  <si>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</si>
  <si>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</si>
  <si>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</si>
  <si>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</si>
  <si>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</si>
  <si>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</si>
  <si>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</si>
  <si>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</si>
  <si>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</si>
  <si>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</si>
  <si>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</si>
  <si>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</si>
  <si>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</si>
  <si>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</si>
  <si>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</si>
  <si>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</si>
  <si>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</si>
  <si>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</si>
  <si>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</si>
  <si>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</si>
  <si>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</si>
  <si>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</si>
  <si>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</si>
  <si>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</si>
  <si>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</si>
  <si>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</si>
  <si>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</si>
  <si>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</si>
  <si>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</si>
  <si>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</si>
  <si>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</si>
  <si>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</si>
  <si>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</si>
  <si>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</si>
  <si>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</si>
  <si>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</si>
  <si>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</si>
  <si>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</si>
  <si>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</si>
  <si>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</si>
  <si>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</si>
  <si>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</si>
  <si>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</si>
  <si>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</si>
  <si>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</si>
  <si>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</si>
  <si>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</si>
  <si>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</si>
  <si>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</si>
  <si>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</si>
  <si>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</si>
  <si>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</si>
  <si>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</si>
  <si>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</si>
  <si>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</si>
  <si>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</si>
  <si>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</si>
  <si>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</si>
  <si>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</si>
  <si>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</si>
  <si>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</si>
  <si>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</si>
  <si>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</si>
  <si>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</si>
  <si>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</si>
  <si>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</si>
  <si>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</si>
  <si>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</si>
  <si>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</si>
  <si>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</si>
  <si>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</si>
  <si>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</si>
  <si>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</si>
  <si>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</si>
  <si>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</si>
  <si>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</si>
  <si>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</si>
  <si>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</si>
  <si>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</si>
  <si>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</si>
  <si>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</si>
  <si>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</si>
  <si>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</si>
  <si>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</si>
  <si>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</si>
  <si>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</si>
  <si>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</si>
  <si>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</si>
  <si>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</si>
  <si>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</si>
  <si>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</si>
  <si>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</si>
  <si>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</si>
  <si>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</si>
  <si>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</si>
  <si>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</si>
  <si>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</si>
  <si>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</si>
  <si>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</si>
  <si>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</si>
  <si>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</si>
  <si>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</si>
  <si>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</si>
  <si>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</si>
  <si>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</si>
  <si>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</si>
  <si>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</si>
  <si>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</si>
  <si>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</si>
  <si>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</si>
  <si>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</si>
  <si>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</si>
  <si>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</si>
  <si>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</si>
  <si>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</si>
  <si>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</si>
  <si>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</si>
  <si>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</si>
  <si>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</si>
  <si>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</si>
  <si>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</si>
  <si>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</si>
  <si>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</si>
  <si>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</si>
  <si>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</si>
  <si>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</si>
  <si>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</si>
  <si>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</si>
  <si>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</si>
  <si>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</si>
  <si>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</si>
  <si>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</si>
  <si>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</si>
  <si>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</si>
  <si>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</si>
  <si>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</si>
  <si>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</si>
  <si>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</si>
  <si>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</si>
  <si>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</si>
  <si>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</si>
  <si>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</si>
  <si>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</si>
  <si>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</si>
  <si>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</si>
  <si>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</si>
  <si>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</si>
  <si>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</si>
  <si>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</si>
  <si>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</si>
  <si>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</si>
  <si>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</si>
  <si>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</si>
  <si>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</si>
  <si>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</si>
  <si>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</si>
  <si>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</si>
  <si>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</si>
  <si>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</si>
  <si>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</si>
  <si>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</si>
  <si>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</si>
  <si>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</si>
  <si>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</si>
  <si>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</si>
  <si>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</si>
  <si>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</si>
  <si>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</si>
  <si>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</si>
  <si>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</si>
  <si>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</si>
  <si>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</si>
  <si>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</si>
  <si>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</si>
  <si>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</si>
  <si>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</si>
  <si>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</si>
  <si>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</si>
  <si>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</si>
  <si>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</si>
  <si>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</si>
  <si>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</si>
  <si>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</si>
  <si>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</si>
  <si>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</si>
  <si>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</si>
  <si>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</si>
  <si>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</si>
  <si>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</si>
  <si>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</si>
  <si>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</si>
  <si>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</si>
  <si>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</si>
  <si>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</si>
  <si>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</si>
  <si>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</si>
  <si>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</si>
  <si>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</si>
  <si>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</si>
  <si>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</si>
  <si>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</si>
  <si>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</si>
  <si>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</si>
  <si>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</si>
  <si>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</si>
  <si>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</si>
  <si>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</si>
  <si>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</si>
  <si>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</si>
  <si>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</si>
  <si>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</si>
  <si>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</si>
  <si>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</si>
  <si>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</si>
  <si>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</si>
  <si>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</si>
  <si>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</si>
  <si>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</si>
  <si>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</si>
  <si>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</si>
  <si>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</si>
  <si>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</si>
  <si>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</si>
  <si>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</si>
  <si>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</si>
  <si>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</si>
  <si>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</si>
  <si>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</si>
  <si>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</si>
  <si>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</si>
  <si>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</si>
  <si>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</si>
  <si>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</si>
  <si>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</si>
  <si>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</si>
  <si>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</si>
  <si>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</si>
  <si>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</si>
  <si>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</si>
  <si>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</si>
  <si>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</si>
  <si>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</si>
  <si>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</si>
  <si>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</si>
  <si>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</si>
  <si>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</si>
  <si>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</si>
  <si>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</si>
  <si>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</si>
  <si>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</si>
  <si>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</si>
  <si>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</si>
  <si>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</si>
  <si>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</si>
  <si>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</si>
  <si>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</si>
  <si>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</si>
  <si>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</si>
  <si>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</si>
  <si>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</si>
  <si>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</si>
  <si>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</si>
  <si>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</si>
  <si>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</si>
  <si>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</si>
  <si>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</si>
  <si>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</si>
  <si>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</si>
  <si>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</si>
  <si>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</si>
  <si>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</si>
  <si>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</si>
  <si>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</si>
  <si>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</si>
  <si>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</si>
  <si>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</si>
  <si>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</si>
  <si>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</si>
  <si>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</si>
  <si>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</si>
  <si>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</si>
  <si>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</si>
  <si>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</si>
  <si>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</si>
  <si>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</si>
  <si>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</si>
  <si>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</si>
  <si>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</si>
  <si>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</si>
  <si>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</si>
  <si>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</si>
  <si>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</si>
  <si>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</si>
  <si>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</si>
  <si>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</si>
  <si>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</si>
  <si>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</si>
  <si>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</si>
  <si>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</si>
  <si>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</si>
  <si>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</si>
  <si>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</si>
  <si>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</si>
  <si>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</si>
  <si>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</si>
  <si>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</si>
  <si>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</si>
  <si>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</si>
  <si>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</si>
  <si>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</si>
  <si>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</si>
  <si>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</si>
  <si>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</si>
  <si>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</si>
  <si>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</si>
  <si>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</si>
  <si>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</si>
  <si>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</si>
  <si>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</si>
  <si>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</si>
  <si>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</si>
  <si>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</si>
  <si>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</si>
  <si>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</si>
  <si>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</si>
  <si>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</si>
  <si>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</si>
  <si>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</si>
  <si>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</si>
  <si>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</si>
  <si>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</si>
  <si>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</si>
  <si>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</si>
  <si>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</si>
  <si>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</si>
  <si>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</si>
  <si>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</si>
  <si>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</si>
  <si>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</si>
  <si>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</si>
  <si>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</si>
  <si>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</si>
  <si>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</si>
  <si>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</si>
  <si>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</si>
  <si>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</si>
  <si>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</si>
  <si>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</si>
  <si>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</si>
  <si>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</si>
  <si>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</si>
  <si>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</si>
  <si>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</si>
  <si>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</si>
  <si>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</si>
  <si>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</si>
  <si>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</si>
  <si>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</si>
  <si>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</si>
  <si>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</si>
  <si>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</si>
  <si>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</si>
  <si>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</si>
  <si>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</si>
  <si>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</si>
  <si>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</si>
  <si>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</si>
  <si>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</si>
  <si>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</si>
  <si>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</si>
  <si>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</si>
  <si>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</si>
  <si>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</si>
  <si>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</si>
  <si>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</si>
  <si>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</si>
  <si>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</si>
  <si>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</si>
  <si>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</si>
  <si>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</si>
  <si>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</si>
  <si>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</si>
  <si>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</si>
  <si>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</si>
  <si>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</si>
  <si>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</si>
  <si>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</si>
  <si>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</si>
  <si>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</si>
  <si>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</si>
  <si>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</si>
  <si>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</si>
  <si>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</si>
  <si>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</si>
  <si>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</si>
  <si>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</si>
  <si>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</si>
  <si>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</si>
  <si>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</si>
  <si>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</si>
  <si>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</si>
  <si>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</si>
  <si>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</si>
  <si>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</si>
  <si>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</si>
  <si>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</si>
  <si>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</si>
  <si>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</si>
  <si>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</si>
  <si>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</si>
  <si>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</si>
  <si>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</si>
  <si>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</si>
  <si>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</si>
  <si>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</si>
  <si>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</si>
  <si>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</si>
  <si>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</si>
  <si>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</si>
  <si>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</si>
  <si>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</si>
  <si>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</si>
  <si>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</si>
  <si>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</si>
  <si>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</si>
  <si>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</si>
  <si>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</si>
  <si>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</si>
  <si>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</si>
  <si>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</si>
  <si>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</si>
  <si>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</si>
  <si>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</si>
  <si>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</si>
  <si>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</si>
  <si>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</si>
  <si>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</si>
  <si>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</si>
  <si>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</si>
  <si>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</si>
  <si>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</si>
  <si>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</si>
  <si>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</si>
  <si>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</si>
  <si>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</si>
  <si>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</si>
  <si>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</si>
  <si>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</si>
  <si>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</si>
  <si>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</si>
  <si>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</si>
  <si>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</si>
  <si>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</si>
  <si>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</si>
  <si>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</si>
  <si>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</si>
  <si>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</si>
  <si>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</si>
  <si>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</si>
  <si>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</si>
  <si>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</si>
  <si>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</si>
  <si>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</si>
  <si>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</si>
  <si>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</si>
  <si>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</si>
  <si>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</si>
  <si>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</si>
  <si>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</si>
  <si>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</si>
  <si>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</si>
  <si>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</si>
  <si>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</si>
  <si>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</si>
  <si>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</si>
  <si>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</si>
  <si>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</si>
  <si>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</si>
  <si>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</si>
  <si>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</si>
  <si>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</si>
  <si>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</si>
  <si>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</si>
  <si>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</si>
  <si>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</si>
  <si>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</si>
  <si>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</si>
  <si>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</si>
  <si>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</si>
  <si>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</si>
  <si>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</si>
  <si>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</si>
  <si>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</si>
  <si>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</si>
  <si>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</si>
  <si>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</si>
  <si>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</si>
  <si>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</si>
  <si>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</si>
  <si>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</si>
  <si>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</si>
  <si>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</si>
  <si>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</si>
  <si>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</si>
  <si>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</si>
  <si>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</si>
  <si>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</si>
  <si>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</si>
  <si>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</si>
  <si>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</si>
  <si>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</si>
  <si>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</si>
  <si>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</si>
  <si>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</si>
  <si>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</si>
  <si>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</si>
  <si>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</si>
  <si>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</si>
  <si>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</si>
  <si>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</si>
  <si>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</si>
  <si>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</si>
  <si>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</si>
  <si>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</si>
  <si>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</si>
  <si>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</si>
  <si>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</si>
  <si>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</si>
  <si>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</si>
  <si>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</si>
  <si>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</si>
  <si>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</si>
  <si>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</si>
  <si>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</si>
  <si>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</si>
  <si>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</si>
  <si>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</si>
  <si>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</si>
  <si>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</si>
  <si>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</si>
  <si>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</si>
  <si>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</si>
  <si>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</si>
  <si>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</si>
  <si>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</si>
  <si>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</si>
  <si>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</si>
  <si>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</si>
  <si>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</si>
  <si>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</si>
  <si>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</si>
  <si>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</si>
  <si>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</si>
  <si>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</si>
  <si>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</si>
  <si>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</si>
  <si>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</si>
  <si>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</si>
  <si>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</si>
  <si>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</si>
  <si>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</si>
  <si>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</si>
  <si>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</si>
  <si>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</si>
  <si>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</si>
  <si>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</si>
  <si>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</si>
  <si>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</si>
  <si>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</si>
  <si>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</si>
  <si>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</si>
  <si>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</si>
  <si>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</si>
  <si>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</si>
  <si>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</si>
  <si>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</si>
  <si>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</si>
  <si>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</si>
  <si>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</si>
  <si>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</si>
  <si>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</si>
  <si>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</si>
  <si>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</si>
  <si>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</si>
  <si>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</si>
  <si>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</si>
  <si>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</si>
  <si>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</si>
  <si>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</si>
  <si>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</si>
  <si>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</si>
  <si>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</si>
  <si>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</si>
  <si>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</si>
  <si>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</si>
  <si>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</si>
  <si>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</si>
  <si>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</si>
  <si>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</si>
  <si>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</si>
  <si>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</si>
  <si>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</si>
  <si>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</si>
  <si>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</si>
  <si>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</si>
  <si>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</si>
  <si>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</si>
  <si>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</si>
  <si>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</si>
  <si>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</si>
  <si>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</si>
  <si>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</si>
  <si>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</si>
  <si>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</si>
  <si>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</si>
  <si>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</si>
  <si>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</si>
  <si>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</si>
  <si>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</si>
  <si>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</si>
  <si>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</si>
  <si>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</si>
  <si>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</si>
  <si>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</si>
  <si>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</si>
  <si>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</si>
  <si>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</si>
  <si>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</si>
  <si>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</si>
  <si>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</si>
  <si>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</si>
  <si>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</si>
  <si>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</si>
  <si>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</si>
  <si>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</si>
  <si>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</si>
  <si>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</si>
  <si>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</si>
  <si>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</si>
  <si>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</si>
  <si>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</si>
  <si>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</si>
  <si>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</si>
  <si>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</si>
  <si>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</si>
  <si>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</si>
  <si>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</si>
  <si>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</si>
  <si>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</si>
  <si>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</si>
  <si>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</si>
  <si>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</si>
  <si>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</si>
  <si>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</si>
  <si>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</si>
  <si>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</si>
  <si>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</si>
  <si>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</si>
  <si>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</si>
  <si>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</si>
  <si>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</si>
  <si>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</si>
  <si>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</si>
  <si>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</si>
  <si>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</si>
  <si>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</si>
  <si>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</si>
  <si>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</si>
  <si>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</si>
  <si>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</si>
  <si>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</si>
  <si>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</si>
  <si>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</si>
  <si>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</si>
  <si>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</si>
  <si>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</si>
  <si>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</si>
  <si>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</si>
  <si>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</si>
  <si>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</si>
  <si>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</si>
  <si>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</si>
  <si>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</si>
  <si>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</si>
  <si>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</si>
  <si>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</si>
  <si>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</si>
  <si>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</si>
  <si>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</si>
  <si>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</si>
  <si>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</si>
  <si>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</si>
  <si>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</si>
  <si>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</si>
  <si>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</si>
  <si>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</si>
  <si>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</si>
  <si>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</si>
  <si>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</si>
  <si>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</si>
  <si>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</si>
  <si>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</si>
  <si>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</si>
  <si>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</si>
  <si>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</si>
  <si>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</si>
  <si>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</si>
  <si>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</si>
  <si>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</si>
  <si>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</si>
  <si>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</si>
  <si>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</si>
  <si>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</si>
  <si>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</si>
  <si>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</si>
  <si>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</si>
  <si>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</si>
  <si>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</si>
  <si>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</si>
  <si>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</si>
  <si>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</si>
  <si>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</si>
  <si>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</si>
  <si>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</si>
  <si>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</si>
  <si>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</si>
  <si>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</si>
  <si>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</si>
  <si>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</si>
  <si>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</si>
  <si>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</si>
  <si>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</si>
  <si>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</si>
  <si>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</si>
  <si>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</si>
  <si>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</si>
  <si>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</si>
  <si>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</si>
  <si>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</si>
  <si>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</si>
  <si>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</si>
  <si>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</si>
  <si>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</si>
  <si>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</si>
  <si>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</si>
  <si>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</si>
  <si>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</si>
  <si>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</si>
  <si>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</si>
  <si>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</si>
  <si>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</si>
  <si>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</si>
  <si>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</si>
  <si>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</si>
  <si>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</si>
  <si>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</si>
  <si>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</si>
  <si>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</si>
  <si>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</si>
  <si>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</si>
  <si>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</si>
  <si>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</si>
  <si>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</si>
  <si>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</si>
  <si>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</si>
  <si>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</si>
  <si>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</si>
  <si>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</si>
  <si>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</si>
  <si>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</si>
  <si>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</si>
  <si>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</si>
  <si>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</si>
  <si>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</si>
  <si>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</si>
  <si>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</si>
  <si>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</si>
  <si>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</si>
  <si>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</si>
  <si>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</si>
  <si>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</si>
  <si>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</si>
  <si>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</si>
  <si>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</si>
  <si>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</si>
  <si>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</si>
  <si>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</si>
  <si>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</si>
  <si>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</si>
  <si>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</si>
  <si>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</si>
  <si>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</si>
  <si>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</si>
  <si>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</si>
  <si>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</si>
  <si>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</si>
  <si>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</si>
  <si>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</si>
  <si>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</si>
  <si>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</si>
  <si>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</si>
  <si>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</si>
  <si>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</si>
  <si>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</si>
  <si>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</si>
  <si>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</si>
  <si>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</si>
  <si>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</si>
  <si>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</si>
  <si>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</si>
  <si>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</si>
  <si>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</si>
  <si>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</si>
  <si>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</si>
  <si>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</si>
  <si>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</si>
  <si>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</si>
  <si>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</si>
  <si>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</si>
  <si>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</si>
  <si>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</si>
  <si>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</si>
  <si>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</si>
  <si>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</si>
  <si>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</si>
  <si>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</si>
  <si>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</si>
  <si>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</si>
  <si>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</si>
  <si>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</si>
  <si>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</si>
  <si>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</si>
  <si>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</si>
  <si>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</si>
  <si>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</si>
  <si>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</si>
  <si>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</si>
  <si>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</si>
  <si>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</si>
  <si>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</si>
  <si>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</si>
  <si>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</si>
  <si>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</si>
  <si>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</si>
  <si>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</si>
  <si>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</si>
  <si>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</si>
  <si>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</si>
  <si>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</si>
  <si>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</si>
  <si>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</si>
  <si>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</si>
  <si>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</si>
  <si>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</si>
  <si>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</si>
  <si>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</si>
  <si>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</si>
  <si>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</si>
  <si>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</si>
  <si>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</si>
  <si>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</si>
  <si>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</si>
  <si>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</si>
  <si>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</si>
  <si>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</si>
  <si>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</si>
  <si>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</si>
  <si>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</si>
  <si>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</si>
  <si>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</si>
  <si>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</si>
  <si>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</si>
  <si>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</si>
  <si>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</si>
  <si>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</si>
  <si>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</si>
  <si>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</si>
  <si>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</si>
  <si>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</si>
  <si>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</si>
  <si>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</si>
  <si>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</si>
  <si>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</si>
  <si>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</si>
  <si>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</si>
  <si>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</si>
  <si>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</si>
  <si>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</si>
  <si>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</si>
  <si>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</si>
  <si>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</si>
  <si>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</si>
  <si>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</si>
  <si>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</si>
  <si>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</si>
  <si>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</si>
  <si>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</si>
  <si>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</si>
  <si>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</si>
  <si>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</si>
  <si>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</si>
  <si>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</si>
  <si>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</si>
  <si>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</si>
  <si>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</si>
  <si>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</si>
  <si>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</si>
  <si>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</si>
  <si>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</si>
  <si>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</si>
  <si>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</si>
  <si>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</si>
  <si>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</si>
  <si>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</si>
  <si>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</si>
  <si>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</si>
  <si>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</si>
  <si>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</si>
  <si>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</si>
  <si>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</si>
  <si>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</si>
  <si>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</si>
  <si>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</si>
  <si>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</si>
  <si>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</si>
  <si>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</si>
  <si>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</si>
  <si>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</si>
  <si>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</si>
  <si>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</si>
  <si>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</si>
  <si>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</si>
  <si>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</si>
  <si>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</si>
  <si>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</si>
  <si>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</si>
  <si>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</si>
  <si>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</si>
  <si>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</si>
  <si>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</si>
  <si>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</si>
  <si>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</si>
  <si>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</si>
  <si>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</si>
  <si>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</si>
  <si>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</si>
  <si>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</si>
  <si>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</si>
  <si>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</si>
  <si>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</si>
  <si>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</si>
  <si>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</si>
  <si>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</si>
  <si>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</si>
  <si>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</si>
  <si>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</si>
  <si>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</si>
  <si>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</si>
  <si>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</si>
  <si>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</si>
  <si>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</si>
  <si>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</si>
  <si>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</si>
  <si>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</si>
  <si>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</si>
  <si>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</si>
  <si>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</si>
  <si>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</si>
  <si>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</si>
  <si>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</si>
  <si>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</si>
  <si>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</si>
  <si>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</si>
  <si>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</si>
  <si>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</si>
  <si>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</si>
  <si>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</si>
  <si>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</si>
  <si>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</si>
  <si>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</si>
  <si>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</si>
  <si>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</si>
  <si>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</si>
  <si>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</si>
  <si>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</si>
  <si>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</si>
  <si>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</si>
  <si>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</si>
  <si>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</si>
  <si>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</si>
  <si>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</si>
  <si>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</si>
  <si>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</si>
  <si>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</si>
  <si>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</si>
  <si>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</si>
  <si>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</si>
  <si>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</si>
  <si>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</si>
  <si>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</si>
  <si>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</si>
  <si>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</si>
  <si>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</si>
  <si>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</si>
  <si>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</si>
  <si>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</si>
  <si>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</si>
  <si>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</si>
  <si>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</si>
  <si>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</si>
  <si>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</si>
  <si>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</si>
  <si>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</si>
  <si>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</si>
  <si>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</si>
  <si>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</si>
  <si>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</si>
  <si>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</si>
  <si>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</si>
  <si>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</si>
  <si>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</si>
  <si>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</si>
  <si>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</si>
  <si>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</si>
  <si>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</si>
  <si>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</si>
  <si>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</si>
  <si>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</si>
  <si>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</si>
  <si>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</si>
  <si>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</si>
  <si>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</si>
  <si>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</si>
  <si>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</si>
  <si>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</si>
  <si>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</si>
  <si>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</si>
  <si>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</si>
  <si>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</si>
  <si>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</si>
  <si>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</si>
  <si>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</si>
  <si>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</si>
  <si>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</si>
  <si>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</si>
  <si>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</si>
  <si>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</si>
  <si>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</si>
  <si>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</si>
  <si>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</si>
  <si>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</si>
  <si>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</si>
  <si>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</si>
  <si>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</si>
  <si>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</si>
  <si>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</si>
  <si>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</si>
  <si>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</si>
  <si>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</si>
  <si>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</si>
  <si>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</si>
  <si>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</si>
  <si>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</si>
  <si>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</si>
  <si>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</si>
  <si>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</si>
  <si>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</si>
  <si>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</si>
  <si>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</si>
  <si>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</si>
  <si>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</si>
  <si>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</si>
  <si>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</si>
  <si>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</si>
  <si>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</si>
  <si>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</si>
  <si>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</si>
  <si>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</si>
  <si>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</si>
  <si>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</si>
  <si>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</si>
  <si>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</si>
  <si>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</si>
  <si>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</si>
  <si>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</si>
  <si>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</si>
  <si>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</si>
  <si>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</si>
  <si>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</si>
  <si>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</si>
  <si>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</si>
  <si>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</si>
  <si>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</si>
  <si>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</si>
  <si>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</si>
  <si>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</si>
  <si>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</si>
  <si>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</si>
  <si>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</si>
  <si>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</si>
  <si>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</si>
  <si>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</si>
  <si>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</si>
  <si>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</si>
  <si>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</si>
  <si>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</si>
  <si>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</si>
  <si>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</si>
  <si>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</si>
  <si>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</si>
  <si>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</si>
  <si>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</si>
  <si>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</si>
  <si>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</si>
  <si>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</si>
  <si>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</si>
  <si>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</si>
  <si>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</si>
  <si>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</si>
  <si>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</si>
  <si>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</si>
  <si>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</si>
  <si>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</si>
  <si>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</si>
  <si>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</si>
  <si>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</si>
  <si>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</si>
  <si>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</si>
  <si>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</si>
  <si>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</si>
  <si>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</si>
  <si>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</si>
  <si>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</si>
  <si>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</si>
  <si>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</si>
  <si>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</si>
  <si>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</si>
  <si>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</si>
  <si>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</si>
  <si>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</si>
  <si>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</si>
  <si>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</si>
  <si>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</si>
  <si>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</si>
  <si>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</si>
  <si>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</si>
  <si>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</si>
  <si>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</si>
  <si>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</si>
  <si>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</si>
  <si>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</si>
  <si>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</si>
  <si>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</si>
  <si>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</si>
  <si>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</si>
  <si>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</si>
  <si>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</si>
  <si>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</si>
  <si>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</si>
  <si>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</si>
  <si>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</si>
  <si>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</si>
  <si>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</si>
  <si>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</si>
  <si>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</si>
  <si>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</si>
  <si>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</si>
  <si>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</si>
  <si>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</si>
  <si>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</si>
  <si>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</si>
  <si>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</si>
  <si>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</si>
  <si>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</si>
  <si>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</si>
  <si>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</si>
  <si>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</si>
  <si>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</si>
  <si>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</si>
  <si>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</si>
  <si>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</si>
  <si>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</si>
  <si>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</si>
  <si>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</si>
  <si>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</si>
  <si>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</si>
  <si>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</si>
  <si>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</si>
  <si>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</si>
  <si>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</si>
  <si>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</si>
  <si>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</si>
  <si>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</si>
  <si>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</si>
  <si>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</si>
  <si>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</si>
  <si>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</si>
  <si>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</si>
  <si>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</si>
  <si>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</si>
  <si>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</si>
  <si>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</si>
  <si>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</si>
  <si>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</si>
  <si>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</si>
  <si>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</si>
  <si>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</si>
  <si>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</si>
  <si>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</si>
  <si>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</si>
  <si>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</si>
  <si>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</si>
  <si>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</si>
  <si>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</si>
  <si>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</si>
  <si>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</si>
  <si>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</si>
  <si>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</si>
  <si>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</si>
  <si>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</si>
  <si>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</si>
  <si>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</si>
  <si>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</si>
  <si>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</si>
  <si>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</si>
  <si>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</si>
  <si>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</si>
  <si>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</si>
  <si>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</si>
  <si>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</si>
  <si>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</si>
  <si>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</si>
  <si>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</si>
  <si>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</si>
  <si>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</si>
  <si>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</si>
  <si>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</si>
  <si>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</si>
  <si>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</si>
  <si>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</si>
  <si>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</si>
  <si>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</si>
  <si>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</si>
  <si>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</si>
  <si>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</si>
  <si>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</si>
  <si>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</si>
  <si>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</si>
  <si>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</si>
  <si>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</si>
  <si>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</si>
  <si>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</si>
  <si>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</si>
  <si>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</si>
  <si>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</si>
  <si>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</si>
  <si>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</si>
  <si>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</si>
  <si>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</si>
  <si>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</si>
  <si>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</si>
  <si>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</si>
  <si>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</si>
  <si>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</si>
  <si>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</si>
  <si>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</si>
  <si>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</si>
  <si>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</si>
  <si>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</si>
  <si>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</si>
  <si>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</si>
  <si>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</si>
  <si>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</si>
  <si>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</si>
  <si>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</si>
  <si>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</si>
  <si>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</si>
  <si>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</si>
  <si>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</si>
  <si>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</si>
  <si>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</si>
  <si>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</si>
  <si>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</si>
  <si>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</si>
  <si>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</si>
  <si>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</si>
  <si>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</si>
  <si>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</si>
  <si>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</si>
  <si>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</si>
  <si>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</si>
  <si>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</si>
  <si>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</si>
  <si>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</si>
  <si>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</si>
  <si>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</si>
  <si>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</si>
  <si>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</si>
  <si>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</si>
  <si>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</si>
  <si>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</si>
  <si>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</si>
  <si>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</si>
  <si>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</si>
  <si>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</si>
  <si>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</si>
  <si>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</si>
  <si>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</si>
  <si>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</si>
  <si>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</si>
  <si>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</si>
  <si>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</si>
  <si>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</si>
  <si>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</si>
  <si>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</si>
  <si>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</si>
  <si>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</si>
  <si>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</si>
  <si>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</si>
  <si>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</si>
  <si>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</si>
  <si>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</si>
  <si>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</si>
  <si>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</si>
  <si>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</si>
  <si>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</si>
  <si>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</si>
  <si>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</si>
  <si>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</si>
  <si>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</si>
  <si>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</si>
  <si>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</si>
  <si>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</si>
  <si>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</si>
  <si>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</si>
  <si>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</si>
  <si>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</si>
  <si>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</si>
  <si>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</si>
  <si>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</si>
  <si>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</si>
  <si>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</si>
  <si>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</si>
  <si>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</si>
  <si>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</si>
  <si>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</si>
  <si>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</si>
  <si>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</si>
  <si>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</si>
  <si>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</si>
  <si>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</si>
  <si>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</si>
  <si>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</si>
  <si>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</si>
  <si>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</si>
  <si>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</si>
  <si>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</si>
  <si>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</si>
  <si>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</si>
  <si>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</si>
  <si>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</si>
  <si>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</si>
  <si>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</si>
  <si>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</si>
  <si>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</si>
  <si>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</si>
  <si>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</si>
  <si>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</si>
  <si>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</si>
  <si>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</si>
  <si>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</si>
  <si>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</si>
  <si>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</si>
  <si>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</si>
  <si>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</si>
  <si>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</si>
  <si>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</si>
  <si>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</si>
  <si>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</si>
  <si>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</si>
  <si>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</si>
  <si>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</si>
  <si>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</si>
  <si>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</si>
  <si>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</si>
  <si>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</si>
  <si>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</si>
  <si>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</si>
  <si>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</si>
  <si>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</si>
  <si>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</si>
  <si>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</si>
  <si>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</si>
  <si>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</si>
  <si>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</si>
  <si>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</si>
  <si>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</si>
  <si>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</si>
  <si>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</si>
  <si>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</si>
  <si>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</si>
  <si>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</si>
  <si>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</si>
  <si>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</si>
  <si>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</si>
  <si>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</si>
  <si>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</si>
  <si>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</si>
  <si>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</si>
  <si>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</si>
  <si>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</si>
  <si>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</si>
  <si>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</si>
  <si>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</si>
  <si>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</si>
  <si>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</si>
  <si>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</si>
  <si>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</si>
  <si>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</si>
  <si>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</si>
  <si>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</si>
  <si>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</si>
  <si>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</si>
  <si>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</si>
  <si>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</si>
  <si>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</si>
  <si>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</si>
  <si>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</si>
  <si>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</si>
  <si>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</si>
  <si>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</si>
  <si>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</si>
  <si>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</si>
  <si>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</si>
  <si>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</si>
  <si>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</si>
  <si>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</si>
  <si>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</si>
  <si>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</si>
  <si>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</si>
  <si>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</si>
  <si>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</si>
  <si>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</si>
  <si>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</si>
  <si>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</si>
  <si>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</si>
  <si>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</si>
  <si>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</si>
  <si>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</si>
  <si>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</si>
  <si>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</si>
  <si>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</si>
  <si>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</si>
  <si>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</si>
  <si>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</si>
  <si>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</si>
  <si>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</si>
  <si>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</si>
  <si>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</si>
  <si>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</si>
  <si>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</si>
  <si>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</si>
  <si>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</si>
  <si>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</si>
  <si>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</si>
  <si>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</si>
  <si>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</si>
  <si>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</si>
  <si>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</si>
  <si>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</si>
  <si>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</si>
  <si>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</si>
  <si>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</si>
  <si>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</si>
  <si>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</si>
  <si>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</si>
  <si>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</si>
  <si>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</si>
  <si>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</si>
  <si>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</si>
  <si>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</si>
  <si>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</si>
  <si>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</si>
  <si>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</si>
  <si>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</si>
  <si>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</si>
  <si>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</si>
  <si>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</si>
  <si>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</si>
  <si>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</si>
  <si>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</si>
  <si>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</si>
  <si>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</si>
  <si>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</si>
  <si>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</si>
  <si>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</si>
  <si>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</si>
  <si>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</si>
  <si>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</si>
  <si>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</si>
  <si>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</si>
  <si>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</si>
  <si>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</si>
  <si>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</si>
  <si>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</si>
  <si>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</si>
  <si>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</si>
  <si>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</si>
  <si>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</si>
  <si>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</si>
  <si>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</si>
  <si>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</si>
  <si>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</si>
  <si>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</si>
  <si>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</si>
  <si>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</si>
  <si>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</si>
  <si>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</si>
  <si>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</si>
  <si>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</si>
  <si>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</si>
  <si>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</si>
  <si>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</si>
  <si>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</si>
  <si>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</si>
  <si>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</si>
  <si>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</si>
  <si>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</si>
  <si>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</si>
  <si>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</si>
  <si>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</si>
  <si>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</si>
  <si>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</si>
  <si>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</si>
  <si>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</si>
  <si>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</si>
  <si>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</si>
  <si>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</si>
  <si>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</si>
  <si>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</si>
  <si>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</si>
  <si>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</si>
  <si>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</si>
  <si>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</si>
  <si>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</si>
  <si>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</si>
  <si>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</si>
  <si>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</si>
  <si>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</si>
  <si>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</si>
  <si>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</si>
  <si>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</si>
  <si>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</si>
  <si>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</si>
  <si>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</si>
  <si>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</si>
  <si>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</si>
  <si>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</si>
  <si>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</si>
  <si>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</si>
  <si>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</si>
  <si>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</si>
  <si>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</si>
  <si>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</si>
  <si>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</si>
  <si>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</si>
  <si>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</si>
  <si>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</si>
  <si>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</si>
  <si>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</si>
  <si>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</si>
  <si>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</si>
  <si>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</si>
  <si>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</si>
  <si>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</si>
  <si>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</si>
  <si>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</si>
  <si>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</si>
  <si>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</si>
  <si>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</si>
  <si>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</si>
  <si>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</si>
  <si>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</si>
  <si>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</si>
  <si>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</si>
  <si>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</si>
  <si>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</si>
  <si>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</si>
  <si>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</si>
  <si>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</si>
  <si>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</si>
  <si>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</si>
  <si>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</si>
  <si>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</si>
  <si>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</si>
  <si>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</si>
  <si>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</si>
  <si>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</si>
  <si>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</si>
  <si>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</si>
  <si>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</si>
  <si>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</si>
  <si>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</si>
  <si>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</si>
  <si>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</si>
  <si>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</si>
  <si>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</si>
  <si>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</si>
  <si>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</si>
  <si>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</si>
  <si>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</si>
  <si>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</si>
  <si>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</si>
  <si>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</si>
  <si>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</si>
  <si>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</si>
  <si>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</si>
  <si>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</si>
  <si>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</si>
  <si>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</si>
  <si>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</si>
  <si>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</si>
  <si>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</si>
  <si>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</si>
  <si>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</si>
  <si>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</si>
  <si>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</si>
  <si>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</si>
  <si>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</si>
  <si>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</si>
  <si>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</si>
  <si>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</si>
  <si>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</si>
  <si>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</si>
  <si>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</si>
  <si>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</si>
  <si>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</si>
  <si>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</si>
  <si>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</si>
  <si>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</si>
  <si>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</si>
  <si>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</si>
  <si>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</si>
  <si>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</si>
  <si>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</si>
  <si>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</si>
  <si>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</si>
  <si>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</si>
  <si>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</si>
  <si>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</si>
  <si>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</si>
  <si>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</si>
  <si>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</si>
  <si>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</si>
  <si>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</si>
  <si>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</si>
  <si>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</si>
  <si>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</si>
  <si>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</si>
  <si>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</si>
  <si>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</si>
  <si>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</si>
  <si>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</si>
  <si>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</si>
  <si>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</si>
  <si>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</si>
  <si>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</si>
  <si>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</si>
  <si>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</si>
  <si>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</si>
  <si>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</si>
  <si>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</si>
  <si>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</si>
  <si>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</si>
  <si>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</si>
  <si>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</si>
  <si>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</si>
  <si>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</si>
  <si>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</si>
  <si>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</si>
  <si>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</si>
  <si>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</si>
  <si>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</si>
  <si>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</si>
  <si>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</si>
  <si>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</si>
  <si>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</si>
  <si>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</si>
  <si>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</si>
  <si>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</si>
  <si>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</si>
  <si>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</si>
  <si>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</si>
  <si>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</si>
  <si>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</si>
  <si>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</si>
  <si>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</si>
  <si>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</si>
  <si>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</si>
  <si>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</si>
  <si>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</si>
  <si>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</si>
  <si>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</si>
  <si>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</si>
  <si>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</si>
  <si>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</si>
  <si>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</si>
  <si>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</si>
  <si>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</si>
  <si>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</si>
  <si>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</si>
  <si>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</si>
  <si>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</si>
  <si>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</si>
  <si>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</si>
  <si>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</si>
  <si>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</si>
  <si>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</si>
  <si>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</si>
  <si>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</si>
  <si>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</si>
  <si>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</si>
  <si>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</si>
  <si>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</si>
  <si>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</si>
  <si>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</si>
  <si>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</si>
  <si>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</si>
  <si>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</si>
  <si>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</si>
  <si>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</si>
  <si>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</si>
  <si>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</si>
  <si>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</si>
  <si>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</si>
  <si>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</si>
  <si>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</si>
  <si>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</si>
  <si>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</si>
  <si>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</si>
  <si>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</si>
  <si>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</si>
  <si>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</si>
  <si>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</si>
  <si>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</si>
  <si>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</si>
  <si>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</si>
  <si>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</si>
  <si>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</si>
  <si>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</si>
  <si>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</si>
  <si>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</si>
  <si>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</si>
  <si>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</si>
  <si>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</si>
  <si>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</si>
  <si>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</si>
  <si>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</si>
  <si>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</si>
  <si>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</si>
  <si>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</si>
  <si>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</si>
  <si>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</si>
  <si>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</si>
  <si>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</si>
  <si>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</si>
  <si>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</si>
  <si>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</si>
  <si>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</si>
  <si>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</si>
  <si>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</si>
  <si>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</si>
  <si>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</si>
  <si>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</si>
  <si>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</si>
  <si>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</si>
  <si>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</si>
  <si>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</si>
  <si>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</si>
  <si>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</si>
  <si>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</si>
  <si>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</si>
  <si>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</si>
  <si>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</si>
  <si>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</si>
  <si>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</si>
  <si>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</si>
  <si>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</si>
  <si>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</si>
  <si>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</si>
  <si>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</si>
  <si>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</si>
  <si>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</si>
  <si>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</si>
  <si>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</si>
  <si>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</si>
  <si>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</si>
  <si>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</si>
  <si>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</si>
  <si>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</si>
  <si>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</si>
  <si>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</si>
  <si>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</si>
  <si>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</si>
  <si>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</si>
  <si>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</si>
  <si>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</si>
  <si>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</si>
  <si>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</si>
  <si>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</si>
  <si>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</si>
  <si>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</si>
  <si>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</si>
  <si>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</si>
  <si>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</si>
  <si>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</si>
  <si>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</si>
  <si>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</si>
  <si>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</si>
  <si>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</si>
  <si>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</si>
  <si>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</si>
  <si>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</si>
  <si>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</si>
  <si>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</si>
  <si>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</si>
  <si>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</si>
  <si>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</si>
  <si>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</si>
  <si>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</si>
  <si>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</si>
  <si>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</si>
  <si>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</si>
  <si>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</si>
  <si>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</si>
  <si>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</si>
  <si>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</si>
  <si>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</si>
  <si>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</si>
  <si>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</si>
  <si>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</si>
  <si>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</si>
  <si>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</si>
  <si>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</si>
  <si>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</si>
  <si>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</si>
  <si>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</si>
  <si>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</si>
  <si>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</si>
  <si>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</si>
  <si>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</si>
  <si>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</si>
  <si>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</si>
  <si>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</si>
  <si>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</si>
  <si>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</si>
  <si>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</si>
  <si>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</si>
  <si>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</si>
  <si>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</si>
  <si>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</si>
  <si>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</si>
  <si>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</si>
  <si>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</si>
  <si>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</si>
  <si>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</si>
  <si>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</si>
  <si>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</si>
  <si>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</si>
  <si>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</si>
  <si>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</si>
  <si>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</si>
  <si>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</si>
  <si>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</si>
  <si>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</si>
  <si>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</si>
  <si>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</si>
  <si>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</si>
  <si>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</si>
  <si>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</si>
  <si>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</si>
  <si>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</si>
  <si>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</si>
  <si>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</si>
  <si>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</si>
  <si>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</si>
  <si>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</si>
  <si>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</si>
  <si>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</si>
  <si>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</si>
  <si>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</si>
  <si>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</si>
  <si>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</si>
  <si>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</si>
  <si>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</si>
  <si>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</si>
  <si>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</si>
  <si>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</si>
  <si>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</si>
  <si>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</si>
  <si>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</si>
  <si>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</si>
  <si>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</si>
  <si>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</si>
  <si>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</si>
  <si>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</si>
  <si>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</si>
  <si>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</si>
  <si>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</si>
  <si>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</si>
  <si>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</si>
  <si>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</si>
  <si>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</si>
  <si>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</si>
  <si>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</si>
  <si>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</si>
  <si>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</si>
  <si>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</si>
  <si>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</si>
  <si>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</si>
  <si>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</si>
  <si>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</si>
  <si>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</si>
  <si>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</si>
  <si>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</si>
  <si>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</si>
  <si>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</si>
  <si>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</si>
  <si>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</si>
  <si>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</si>
  <si>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</si>
  <si>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</si>
  <si>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</si>
  <si>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</si>
  <si>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</si>
  <si>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</si>
  <si>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</si>
  <si>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</si>
  <si>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</si>
  <si>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</si>
  <si>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</si>
  <si>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</si>
  <si>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</si>
  <si>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</si>
  <si>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</si>
  <si>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</si>
  <si>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</si>
  <si>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</si>
  <si>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</si>
  <si>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</si>
  <si>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</si>
  <si>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</si>
  <si>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</si>
  <si>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</si>
  <si>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</si>
  <si>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</si>
  <si>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</si>
  <si>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</si>
  <si>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</si>
  <si>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</si>
  <si>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</si>
  <si>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</si>
  <si>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</si>
  <si>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</si>
  <si>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</si>
  <si>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</si>
  <si>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</si>
  <si>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</si>
  <si>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</si>
  <si>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</si>
  <si>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</si>
  <si>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</si>
  <si>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</si>
  <si>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</si>
  <si>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</si>
  <si>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</si>
  <si>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</si>
  <si>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</si>
  <si>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</si>
  <si>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</si>
  <si>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</si>
  <si>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</si>
  <si>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</si>
  <si>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</si>
  <si>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</si>
  <si>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</si>
  <si>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</si>
  <si>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</si>
  <si>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</si>
  <si>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</si>
  <si>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</si>
  <si>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</si>
  <si>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</si>
  <si>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</si>
  <si>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</si>
  <si>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</si>
  <si>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</si>
  <si>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</si>
  <si>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</si>
  <si>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</si>
  <si>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</si>
  <si>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</si>
  <si>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</si>
  <si>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</si>
  <si>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</si>
  <si>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</si>
  <si>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</si>
  <si>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</si>
  <si>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</si>
  <si>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</si>
  <si>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</si>
  <si>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</si>
  <si>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</si>
  <si>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</si>
  <si>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</si>
  <si>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</si>
  <si>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</si>
  <si>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</si>
  <si>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</si>
  <si>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</si>
  <si>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</si>
  <si>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</si>
  <si>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</si>
  <si>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</si>
  <si>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</si>
  <si>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</si>
  <si>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</si>
  <si>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</si>
  <si>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</si>
  <si>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</si>
  <si>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</si>
  <si>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</si>
  <si>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</si>
  <si>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</si>
  <si>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</si>
  <si>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</si>
  <si>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</si>
  <si>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</si>
  <si>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</si>
  <si>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</si>
  <si>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</si>
  <si>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</si>
  <si>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</si>
  <si>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</si>
  <si>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</si>
  <si>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</si>
  <si>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</si>
  <si>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</si>
  <si>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</si>
  <si>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</si>
  <si>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</si>
  <si>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</si>
  <si>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</si>
  <si>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</si>
  <si>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</si>
  <si>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</si>
  <si>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</si>
  <si>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</si>
  <si>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</si>
  <si>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</si>
  <si>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</si>
  <si>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</si>
  <si>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</si>
  <si>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</si>
  <si>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</si>
  <si>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</si>
  <si>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</si>
  <si>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</si>
  <si>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</si>
  <si>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</si>
  <si>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</si>
  <si>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</si>
  <si>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</si>
  <si>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</si>
  <si>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</si>
  <si>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</si>
  <si>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</si>
  <si>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</si>
  <si>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</si>
  <si>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</si>
  <si>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</si>
  <si>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</si>
  <si>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</si>
  <si>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</si>
  <si>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</si>
  <si>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</si>
  <si>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</si>
  <si>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</si>
  <si>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</si>
  <si>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</si>
  <si>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</si>
  <si>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</si>
  <si>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</si>
  <si>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</si>
  <si>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</si>
  <si>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</si>
  <si>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</si>
  <si>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</si>
  <si>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</si>
  <si>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</si>
  <si>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</si>
  <si>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</si>
  <si>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</si>
  <si>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</si>
  <si>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</si>
  <si>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</si>
  <si>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</si>
  <si>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</si>
  <si>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</si>
  <si>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</si>
  <si>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</si>
  <si>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</si>
  <si>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</si>
  <si>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</si>
  <si>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</si>
  <si>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</si>
  <si>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</si>
  <si>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</si>
  <si>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</si>
  <si>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</si>
  <si>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</si>
  <si>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</si>
  <si>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</si>
  <si>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</si>
  <si>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</si>
  <si>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</si>
  <si>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</si>
  <si>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</si>
  <si>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</si>
  <si>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</si>
  <si>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</si>
  <si>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</si>
  <si>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</si>
  <si>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</si>
  <si>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</si>
  <si>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</si>
  <si>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</si>
  <si>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</si>
  <si>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</si>
  <si>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</si>
  <si>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</si>
  <si>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</si>
  <si>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</si>
  <si>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</si>
  <si>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</si>
  <si>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</si>
  <si>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</si>
  <si>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</si>
  <si>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</si>
  <si>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</si>
  <si>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</si>
  <si>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</si>
  <si>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</si>
  <si>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</si>
  <si>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</si>
  <si>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</si>
  <si>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</si>
  <si>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</si>
  <si>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</si>
  <si>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</si>
  <si>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</si>
  <si>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</si>
  <si>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</si>
  <si>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</si>
  <si>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</si>
  <si>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</si>
  <si>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</si>
  <si>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</si>
  <si>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</si>
  <si>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</si>
  <si>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</si>
  <si>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</si>
  <si>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</si>
  <si>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</si>
  <si>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</si>
  <si>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</si>
  <si>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</si>
  <si>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</si>
  <si>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</si>
  <si>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</si>
  <si>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</si>
  <si>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</si>
  <si>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</si>
  <si>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</si>
  <si>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</si>
  <si>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</si>
  <si>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</si>
  <si>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</si>
  <si>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</si>
  <si>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</si>
  <si>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</si>
  <si>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</si>
  <si>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</si>
  <si>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</si>
  <si>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</si>
  <si>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</si>
  <si>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</si>
  <si>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</si>
  <si>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</si>
  <si>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</si>
  <si>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</si>
  <si>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</si>
  <si>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</si>
  <si>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</si>
  <si>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</si>
  <si>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</si>
  <si>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</si>
  <si>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</si>
  <si>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</si>
  <si>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</si>
  <si>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</si>
  <si>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</si>
  <si>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</si>
  <si>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</si>
  <si>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</si>
  <si>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</si>
  <si>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</si>
  <si>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</si>
  <si>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</si>
  <si>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</si>
  <si>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</si>
  <si>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</si>
  <si>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</si>
  <si>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</si>
  <si>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</si>
  <si>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</si>
  <si>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</si>
  <si>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</si>
  <si>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</si>
  <si>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</si>
  <si>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</si>
  <si>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</si>
  <si>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</si>
  <si>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</si>
  <si>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</si>
  <si>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</si>
  <si>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</si>
  <si>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</si>
  <si>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</si>
  <si>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</si>
  <si>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</si>
  <si>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</si>
  <si>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</si>
  <si>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</si>
  <si>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</si>
  <si>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</si>
  <si>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</si>
  <si>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</si>
  <si>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</si>
  <si>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</si>
  <si>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</si>
  <si>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</si>
  <si>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</si>
  <si>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</si>
  <si>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</si>
  <si>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</si>
  <si>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</si>
  <si>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</si>
  <si>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</si>
  <si>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</si>
  <si>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</si>
  <si>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</si>
  <si>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</si>
  <si>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</si>
  <si>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</si>
  <si>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</si>
  <si>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</si>
  <si>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</si>
  <si>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</si>
  <si>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</si>
  <si>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</si>
  <si>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</si>
  <si>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</si>
  <si>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</si>
  <si>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</si>
  <si>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</si>
  <si>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</si>
  <si>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</si>
  <si>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</si>
  <si>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</si>
  <si>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</si>
  <si>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</si>
  <si>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</si>
  <si>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</si>
  <si>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</si>
  <si>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</si>
  <si>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</si>
  <si>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</si>
  <si>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</si>
  <si>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</si>
  <si>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</si>
  <si>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</si>
  <si>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</si>
  <si>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</si>
  <si>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</si>
  <si>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</si>
  <si>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</si>
  <si>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</si>
  <si>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</si>
  <si>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</si>
  <si>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</si>
  <si>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</si>
  <si>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</si>
  <si>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</si>
  <si>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</si>
  <si>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</si>
  <si>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</si>
  <si>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</si>
  <si>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</si>
  <si>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</si>
  <si>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</si>
  <si>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</si>
  <si>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</si>
  <si>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</si>
  <si>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</si>
  <si>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</si>
  <si>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</si>
  <si>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</si>
  <si>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</si>
  <si>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</si>
  <si>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</si>
  <si>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</si>
  <si>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</si>
  <si>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</si>
  <si>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</si>
  <si>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</si>
  <si>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</si>
  <si>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</si>
  <si>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</si>
  <si>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</si>
  <si>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</si>
  <si>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</si>
  <si>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</si>
  <si>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</si>
  <si>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</si>
  <si>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</si>
  <si>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</si>
  <si>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</si>
  <si>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</si>
  <si>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</si>
  <si>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</si>
  <si>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</si>
  <si>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</si>
  <si>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</si>
  <si>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</si>
  <si>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</si>
  <si>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</si>
  <si>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</si>
  <si>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</si>
  <si>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</si>
  <si>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</si>
  <si>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</si>
  <si>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</si>
  <si>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</si>
  <si>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</si>
  <si>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</si>
  <si>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</si>
  <si>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</si>
  <si>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</si>
  <si>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</si>
  <si>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</si>
  <si>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</si>
  <si>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</si>
  <si>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</si>
  <si>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</si>
  <si>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</si>
  <si>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</si>
  <si>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</si>
  <si>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</si>
  <si>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</si>
  <si>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</si>
  <si>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</si>
  <si>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</si>
  <si>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</si>
  <si>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</si>
  <si>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</si>
  <si>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</si>
  <si>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</si>
  <si>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</si>
  <si>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</si>
  <si>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</si>
  <si>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</si>
  <si>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</si>
  <si>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</si>
  <si>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</si>
  <si>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</si>
  <si>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</si>
  <si>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</si>
  <si>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</si>
  <si>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</si>
  <si>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</si>
  <si>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</si>
  <si>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</si>
  <si>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</si>
  <si>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</si>
  <si>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</si>
  <si>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</si>
  <si>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</si>
  <si>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</si>
  <si>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</si>
  <si>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</si>
  <si>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</si>
  <si>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</si>
  <si>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</si>
  <si>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</si>
  <si>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</si>
  <si>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</si>
  <si>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</si>
  <si>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</si>
  <si>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</si>
  <si>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</si>
  <si>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</si>
  <si>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</si>
  <si>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</si>
  <si>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</si>
  <si>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</si>
  <si>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</si>
  <si>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</si>
  <si>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</si>
  <si>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</si>
  <si>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</si>
  <si>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</si>
  <si>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</si>
  <si>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</si>
  <si>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</si>
  <si>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</si>
  <si>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</si>
  <si>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</si>
  <si>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</si>
  <si>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</si>
  <si>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</si>
  <si>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</si>
  <si>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</si>
  <si>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</si>
  <si>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</si>
  <si>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</si>
  <si>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</si>
  <si>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</si>
  <si>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</si>
  <si>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</si>
  <si>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</si>
  <si>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</si>
  <si>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</si>
  <si>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</si>
  <si>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</si>
  <si>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</si>
  <si>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</si>
  <si>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</si>
  <si>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</si>
  <si>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</si>
  <si>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</si>
  <si>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</si>
  <si>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</si>
  <si>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</si>
  <si>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</si>
  <si>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</si>
  <si>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</si>
  <si>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</si>
  <si>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</si>
  <si>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</si>
  <si>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</si>
  <si>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</si>
  <si>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</si>
  <si>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</si>
  <si>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</si>
  <si>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</si>
  <si>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</si>
  <si>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</si>
  <si>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</si>
  <si>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</si>
  <si>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</si>
  <si>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</si>
  <si>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</si>
  <si>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</si>
  <si>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</si>
  <si>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</si>
  <si>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</si>
  <si>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</si>
  <si>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</si>
  <si>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</si>
  <si>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</si>
  <si>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</si>
  <si>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</si>
  <si>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</si>
  <si>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</si>
  <si>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</si>
  <si>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</si>
  <si>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</si>
  <si>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</si>
  <si>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</si>
  <si>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</si>
  <si>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</si>
  <si>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</si>
  <si>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</si>
  <si>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</si>
  <si>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</si>
  <si>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</si>
  <si>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</si>
  <si>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</si>
  <si>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</si>
  <si>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</si>
  <si>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</si>
  <si>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</si>
  <si>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</si>
  <si>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</si>
  <si>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</si>
  <si>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</si>
  <si>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</si>
  <si>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</si>
  <si>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</si>
  <si>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</si>
  <si>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</si>
  <si>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</si>
  <si>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</si>
  <si>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</si>
  <si>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</si>
  <si>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</si>
  <si>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</si>
  <si>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</si>
  <si>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</si>
  <si>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</si>
  <si>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</si>
  <si>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</si>
  <si>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</si>
  <si>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</si>
  <si>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</si>
  <si>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</si>
  <si>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</si>
  <si>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</si>
  <si>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</si>
  <si>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</si>
  <si>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</si>
  <si>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</si>
  <si>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</si>
  <si>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</si>
  <si>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</si>
  <si>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</si>
  <si>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</si>
  <si>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</si>
  <si>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</si>
  <si>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</si>
  <si>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</si>
  <si>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</si>
  <si>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</si>
  <si>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</si>
  <si>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</si>
  <si>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</si>
  <si>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</si>
  <si>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</si>
  <si>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</si>
  <si>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</si>
  <si>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</si>
  <si>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</si>
  <si>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</si>
  <si>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</si>
  <si>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</si>
  <si>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</si>
  <si>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</si>
  <si>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</si>
  <si>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</si>
  <si>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</si>
  <si>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</si>
  <si>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</si>
  <si>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</si>
  <si>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</si>
  <si>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</si>
  <si>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</si>
  <si>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</si>
  <si>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</si>
  <si>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</si>
  <si>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</si>
  <si>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</si>
  <si>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</si>
  <si>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</si>
  <si>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</si>
  <si>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</si>
  <si>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</si>
  <si>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</si>
  <si>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</si>
  <si>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</si>
  <si>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</si>
  <si>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</si>
  <si>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</si>
  <si>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</si>
  <si>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</si>
  <si>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</si>
  <si>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</si>
  <si>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</si>
  <si>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</si>
  <si>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</si>
  <si>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</si>
  <si>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</si>
  <si>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</si>
  <si>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</si>
  <si>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</si>
  <si>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</si>
  <si>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</si>
  <si>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</si>
  <si>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</si>
  <si>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</si>
  <si>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</si>
  <si>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</si>
  <si>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</si>
  <si>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</si>
  <si>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</si>
  <si>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</si>
  <si>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</si>
  <si>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</si>
  <si>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</si>
  <si>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</si>
  <si>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</si>
  <si>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</si>
  <si>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</si>
  <si>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</si>
  <si>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</si>
  <si>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</si>
  <si>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</si>
  <si>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</si>
  <si>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</si>
  <si>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</si>
  <si>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</si>
  <si>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</si>
  <si>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</si>
  <si>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</si>
  <si>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</si>
  <si>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</si>
  <si>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</si>
  <si>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</si>
  <si>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</si>
  <si>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</si>
  <si>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</si>
  <si>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</si>
  <si>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</si>
  <si>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</si>
  <si>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</si>
  <si>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</si>
  <si>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</si>
  <si>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</si>
  <si>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</si>
  <si>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</si>
  <si>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</si>
  <si>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</si>
  <si>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</si>
  <si>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</si>
  <si>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</si>
  <si>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</si>
  <si>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</si>
  <si>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</si>
  <si>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</si>
  <si>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</si>
  <si>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</si>
  <si>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</si>
  <si>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</si>
  <si>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</si>
  <si>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</si>
  <si>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</si>
  <si>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</si>
  <si>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</si>
  <si>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</si>
  <si>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</si>
  <si>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</si>
  <si>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</si>
  <si>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</si>
  <si>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</si>
  <si>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</si>
  <si>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</si>
  <si>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</si>
  <si>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</si>
  <si>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</si>
  <si>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</si>
  <si>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</si>
  <si>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</si>
  <si>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</si>
  <si>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</si>
  <si>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</si>
  <si>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</si>
  <si>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</si>
  <si>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</si>
  <si>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</si>
  <si>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</si>
  <si>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</si>
  <si>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</si>
  <si>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</si>
  <si>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</si>
  <si>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</si>
  <si>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</si>
  <si>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</si>
  <si>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</si>
  <si>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</si>
  <si>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</si>
  <si>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</si>
  <si>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</si>
  <si>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</si>
  <si>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</si>
  <si>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</si>
  <si>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</si>
  <si>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</si>
  <si>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</si>
  <si>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</si>
  <si>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</si>
  <si>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</si>
  <si>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</si>
  <si>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</si>
  <si>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</si>
  <si>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</si>
  <si>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</si>
  <si>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</si>
  <si>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</si>
  <si>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</si>
  <si>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</si>
  <si>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</si>
  <si>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</si>
  <si>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</si>
  <si>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</si>
  <si>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</si>
  <si>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</si>
  <si>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</si>
  <si>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</si>
  <si>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</si>
  <si>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</si>
  <si>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</si>
  <si>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</si>
  <si>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</si>
  <si>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</si>
  <si>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</si>
  <si>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</si>
  <si>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</si>
  <si>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</si>
  <si>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</si>
  <si>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</si>
  <si>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</si>
  <si>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</si>
  <si>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</si>
  <si>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</si>
  <si>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</si>
  <si>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</si>
  <si>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</si>
  <si>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</si>
  <si>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</si>
  <si>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</si>
  <si>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</si>
  <si>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</si>
  <si>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</si>
  <si>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</si>
  <si>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</si>
  <si>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</si>
  <si>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</si>
  <si>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</si>
  <si>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</si>
  <si>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</si>
  <si>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</si>
  <si>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</si>
  <si>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</si>
  <si>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</si>
  <si>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</si>
  <si>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</si>
  <si>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</si>
  <si>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</si>
  <si>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</si>
  <si>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</si>
  <si>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</si>
  <si>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</si>
  <si>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</si>
  <si>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</si>
  <si>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</si>
  <si>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</si>
  <si>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</si>
  <si>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</si>
  <si>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</si>
  <si>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</si>
  <si>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</si>
  <si>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</si>
  <si>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</si>
  <si>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</si>
  <si>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</si>
  <si>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</si>
  <si>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</si>
  <si>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</si>
  <si>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</si>
  <si>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</si>
  <si>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</si>
  <si>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</si>
  <si>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</si>
  <si>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</si>
  <si>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</si>
  <si>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</si>
  <si>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</si>
  <si>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</si>
  <si>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</si>
  <si>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</si>
  <si>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</si>
  <si>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</si>
  <si>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</si>
  <si>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</si>
  <si>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</si>
  <si>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</si>
  <si>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</si>
  <si>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</si>
  <si>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</si>
  <si>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</si>
  <si>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</si>
  <si>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</si>
  <si>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</si>
  <si>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</si>
  <si>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</si>
  <si>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</si>
  <si>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</si>
  <si>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</si>
  <si>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</si>
  <si>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</si>
  <si>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</si>
  <si>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</si>
  <si>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</si>
  <si>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</si>
  <si>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</si>
  <si>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</si>
  <si>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</si>
  <si>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</si>
  <si>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</si>
  <si>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</si>
  <si>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</si>
  <si>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</si>
  <si>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</si>
  <si>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</si>
  <si>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</si>
  <si>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</si>
  <si>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</si>
  <si>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</si>
  <si>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</si>
  <si>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</si>
  <si>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</si>
  <si>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</si>
  <si>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</si>
  <si>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</si>
  <si>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</si>
  <si>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</si>
  <si>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</si>
  <si>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</si>
  <si>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</si>
  <si>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</si>
  <si>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</si>
  <si>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</si>
  <si>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</si>
  <si>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</si>
  <si>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</si>
  <si>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</si>
  <si>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</si>
  <si>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</si>
  <si>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</si>
  <si>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</si>
  <si>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</si>
  <si>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</si>
  <si>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</si>
  <si>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</si>
  <si>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</si>
  <si>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</si>
  <si>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</si>
  <si>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</si>
  <si>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</si>
  <si>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</si>
  <si>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</si>
  <si>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</si>
  <si>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</si>
  <si>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</si>
  <si>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</si>
  <si>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</si>
  <si>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</si>
  <si>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</si>
  <si>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</si>
  <si>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</si>
  <si>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</si>
  <si>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</si>
  <si>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</si>
  <si>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</si>
  <si>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</si>
  <si>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</si>
  <si>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</si>
  <si>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</si>
  <si>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</si>
  <si>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</si>
  <si>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</si>
  <si>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</si>
  <si>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</si>
  <si>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</si>
  <si>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</si>
  <si>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</si>
  <si>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</si>
  <si>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</si>
  <si>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</si>
  <si>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</si>
  <si>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</si>
  <si>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</si>
  <si>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</si>
  <si>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</si>
  <si>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</si>
  <si>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</si>
  <si>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</si>
  <si>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</si>
  <si>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</si>
  <si>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</si>
  <si>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</si>
  <si>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</si>
  <si>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</si>
  <si>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</si>
  <si>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</si>
  <si>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</si>
  <si>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</si>
  <si>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</si>
  <si>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</si>
  <si>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</si>
  <si>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</si>
  <si>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</si>
  <si>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</si>
  <si>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</si>
  <si>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</si>
  <si>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</si>
  <si>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</si>
  <si>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</si>
  <si>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</si>
  <si>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</si>
  <si>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</si>
  <si>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</si>
  <si>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</si>
  <si>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</si>
  <si>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</si>
  <si>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</si>
  <si>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</si>
  <si>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</si>
  <si>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</si>
  <si>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</si>
  <si>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</si>
  <si>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</si>
  <si>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</si>
  <si>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</si>
  <si>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</si>
  <si>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</si>
  <si>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</si>
  <si>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</si>
  <si>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</si>
  <si>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</si>
  <si>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</si>
  <si>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</si>
  <si>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</si>
  <si>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</si>
  <si>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</si>
  <si>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</si>
  <si>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</si>
  <si>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</si>
  <si>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</si>
  <si>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</si>
  <si>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</si>
  <si>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</si>
  <si>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</si>
  <si>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</si>
  <si>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</si>
  <si>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</si>
  <si>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</si>
  <si>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</si>
  <si>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</si>
  <si>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</si>
  <si>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</si>
  <si>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</si>
  <si>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</si>
  <si>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</si>
  <si>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</si>
  <si>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</si>
  <si>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</si>
  <si>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</si>
  <si>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</si>
  <si>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</si>
  <si>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</si>
  <si>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</si>
  <si>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</si>
  <si>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</si>
  <si>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</si>
  <si>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</si>
  <si>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</si>
  <si>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</si>
  <si>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</si>
  <si>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</si>
  <si>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</si>
  <si>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</si>
  <si>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</si>
  <si>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</si>
  <si>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</si>
  <si>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</si>
  <si>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</si>
  <si>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</si>
  <si>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</si>
  <si>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</si>
  <si>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</si>
  <si>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</si>
  <si>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</si>
  <si>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</si>
  <si>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</si>
  <si>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</si>
  <si>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</si>
  <si>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</si>
  <si>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</si>
  <si>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</si>
  <si>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</si>
  <si>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</si>
  <si>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</si>
  <si>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</si>
  <si>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</si>
  <si>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</si>
  <si>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</si>
  <si>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</si>
  <si>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</si>
  <si>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</si>
  <si>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</si>
  <si>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</si>
  <si>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</si>
  <si>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</si>
  <si>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</si>
  <si>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</si>
  <si>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</si>
  <si>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</si>
  <si>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</si>
  <si>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</si>
  <si>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</si>
  <si>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</si>
  <si>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</si>
  <si>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</si>
  <si>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</si>
  <si>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</si>
  <si>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</si>
  <si>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</si>
  <si>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</si>
  <si>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</si>
  <si>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</si>
  <si>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</si>
  <si>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</si>
  <si>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</si>
  <si>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</si>
  <si>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</si>
  <si>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</si>
  <si>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</si>
  <si>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</si>
  <si>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</si>
  <si>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</si>
  <si>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</si>
  <si>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</si>
  <si>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</si>
  <si>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</si>
  <si>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</si>
  <si>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</si>
  <si>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</si>
  <si>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</si>
  <si>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</si>
  <si>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</si>
  <si>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</si>
  <si>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</si>
  <si>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</si>
  <si>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</si>
  <si>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</si>
  <si>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</si>
  <si>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</si>
  <si>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</si>
  <si>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</si>
  <si>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</si>
  <si>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</si>
  <si>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</si>
  <si>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</si>
  <si>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</si>
  <si>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</si>
  <si>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</si>
  <si>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</si>
  <si>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</si>
  <si>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</si>
  <si>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</si>
  <si>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</si>
  <si>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</si>
  <si>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</si>
  <si>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</si>
  <si>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</si>
  <si>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</si>
  <si>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</si>
  <si>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</si>
  <si>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</si>
  <si>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</si>
  <si>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</si>
  <si>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</si>
  <si>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</si>
  <si>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</si>
  <si>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</si>
  <si>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</si>
  <si>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</si>
  <si>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</si>
  <si>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</si>
  <si>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</si>
  <si>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</si>
  <si>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</si>
  <si>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</si>
  <si>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</si>
  <si>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</si>
  <si>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</si>
  <si>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</si>
  <si>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</si>
  <si>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</si>
  <si>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</si>
  <si>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</si>
  <si>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</si>
  <si>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</si>
  <si>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</si>
  <si>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</si>
  <si>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</si>
  <si>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</si>
  <si>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</si>
  <si>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</si>
  <si>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</si>
  <si>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</si>
  <si>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</si>
  <si>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</si>
  <si>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</si>
  <si>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</si>
  <si>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</si>
  <si>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</si>
  <si>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</si>
  <si>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</si>
  <si>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</si>
  <si>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</si>
  <si>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</si>
  <si>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</si>
  <si>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</si>
  <si>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</si>
  <si>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</si>
  <si>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</si>
  <si>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</si>
  <si>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</si>
  <si>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</si>
  <si>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</si>
  <si>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</si>
  <si>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</si>
  <si>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</si>
  <si>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</si>
  <si>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</si>
  <si>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</si>
  <si>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</si>
  <si>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</si>
  <si>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</si>
  <si>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</si>
  <si>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</si>
  <si>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</si>
  <si>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</si>
  <si>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</si>
  <si>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</si>
  <si>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</si>
  <si>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</si>
  <si>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</si>
  <si>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</si>
  <si>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</si>
  <si>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</si>
  <si>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</si>
  <si>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</si>
  <si>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</si>
  <si>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</si>
  <si>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</si>
  <si>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</si>
  <si>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</si>
  <si>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</si>
  <si>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</si>
  <si>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</si>
  <si>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</si>
  <si>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</si>
  <si>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</si>
  <si>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</si>
  <si>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</si>
  <si>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</si>
  <si>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</si>
  <si>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</si>
  <si>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</si>
  <si>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</si>
  <si>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</si>
  <si>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</si>
  <si>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</si>
  <si>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</si>
  <si>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</si>
  <si>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</si>
  <si>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</si>
  <si>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</si>
  <si>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</si>
  <si>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</si>
  <si>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</si>
  <si>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</si>
  <si>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</si>
  <si>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</si>
  <si>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</si>
  <si>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</si>
  <si>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</si>
  <si>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</si>
  <si>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</si>
  <si>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</si>
  <si>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</si>
  <si>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</si>
  <si>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</si>
  <si>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</si>
  <si>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</si>
  <si>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</si>
  <si>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</si>
  <si>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</si>
  <si>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</si>
  <si>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</si>
  <si>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</si>
  <si>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</si>
  <si>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</si>
  <si>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</si>
  <si>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</si>
  <si>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</si>
  <si>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</si>
  <si>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</si>
  <si>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</si>
  <si>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</si>
  <si>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</si>
  <si>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</si>
  <si>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</si>
  <si>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</si>
  <si>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</si>
  <si>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</si>
  <si>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</si>
  <si>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</si>
  <si>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</si>
  <si>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</si>
  <si>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</si>
  <si>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</si>
  <si>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</si>
  <si>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</si>
  <si>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</si>
  <si>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</si>
  <si>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</si>
  <si>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</si>
  <si>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</si>
  <si>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</si>
  <si>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</si>
  <si>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</si>
  <si>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</si>
  <si>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</si>
  <si>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</si>
  <si>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</si>
  <si>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</si>
  <si>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</si>
  <si>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</si>
  <si>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</si>
  <si>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</si>
  <si>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</si>
  <si>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</si>
  <si>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</si>
  <si>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</si>
  <si>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</si>
  <si>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</si>
  <si>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</si>
  <si>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</si>
  <si>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</si>
  <si>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</si>
  <si>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</si>
  <si>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</si>
  <si>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</si>
  <si>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</si>
  <si>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</si>
  <si>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</si>
  <si>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</si>
  <si>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</si>
  <si>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</si>
  <si>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</si>
  <si>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</si>
  <si>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</si>
  <si>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</si>
  <si>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</si>
  <si>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</si>
  <si>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</si>
  <si>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</si>
  <si>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</si>
  <si>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</si>
  <si>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</si>
  <si>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</si>
  <si>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</si>
  <si>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</si>
  <si>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</si>
  <si>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</si>
  <si>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</si>
  <si>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</si>
  <si>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</si>
  <si>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</si>
  <si>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</si>
  <si>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</si>
  <si>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</si>
  <si>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</si>
  <si>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</si>
  <si>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</si>
  <si>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</si>
  <si>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</si>
  <si>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</si>
  <si>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</si>
  <si>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</si>
  <si>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</si>
  <si>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</si>
  <si>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</si>
  <si>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</si>
  <si>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</si>
  <si>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</si>
  <si>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</si>
  <si>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</si>
  <si>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</si>
  <si>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</si>
  <si>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</si>
  <si>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</si>
  <si>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</si>
  <si>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</si>
  <si>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</si>
  <si>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</si>
  <si>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</si>
  <si>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</si>
  <si>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</si>
  <si>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</si>
  <si>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</si>
  <si>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</si>
  <si>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</si>
  <si>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</si>
  <si>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</si>
  <si>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</si>
  <si>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</si>
  <si>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</si>
  <si>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</si>
  <si>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</si>
  <si>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</si>
  <si>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</si>
  <si>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</si>
  <si>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</si>
  <si>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</si>
  <si>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</si>
  <si>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</si>
  <si>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</si>
  <si>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</si>
  <si>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</si>
  <si>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</si>
  <si>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</si>
  <si>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</si>
  <si>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</si>
  <si>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</si>
  <si>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</si>
  <si>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</si>
  <si>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</si>
  <si>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</si>
  <si>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</si>
  <si>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</si>
  <si>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</si>
  <si>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</si>
  <si>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</si>
  <si>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</si>
  <si>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</si>
  <si>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</si>
  <si>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</si>
  <si>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</si>
  <si>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</si>
  <si>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</si>
  <si>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</si>
  <si>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</si>
  <si>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</si>
  <si>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</si>
  <si>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</si>
  <si>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</si>
  <si>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</si>
  <si>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</si>
  <si>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</si>
  <si>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</si>
  <si>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</si>
  <si>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</si>
  <si>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</si>
  <si>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</si>
  <si>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</si>
  <si>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</si>
  <si>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</si>
  <si>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</si>
  <si>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</si>
  <si>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</si>
  <si>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</si>
  <si>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</si>
  <si>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</si>
  <si>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</si>
  <si>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</si>
  <si>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</si>
  <si>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</si>
  <si>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</si>
  <si>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</si>
  <si>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</si>
  <si>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</si>
  <si>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</si>
  <si>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</si>
  <si>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</si>
  <si>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</si>
  <si>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</si>
  <si>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</si>
  <si>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</si>
  <si>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</si>
  <si>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</si>
  <si>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</si>
  <si>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</si>
  <si>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</si>
  <si>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</si>
  <si>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</si>
  <si>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</si>
  <si>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</si>
  <si>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</si>
  <si>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</si>
  <si>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</si>
  <si>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</si>
  <si>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</si>
  <si>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</si>
  <si>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</si>
  <si>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</si>
  <si>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</si>
  <si>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</si>
  <si>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</si>
  <si>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</si>
  <si>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</si>
  <si>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</si>
  <si>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</si>
  <si>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</si>
  <si>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</si>
  <si>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</si>
  <si>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</si>
  <si>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</si>
  <si>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</si>
  <si>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</si>
  <si>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</si>
  <si>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</si>
  <si>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</si>
  <si>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</si>
  <si>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</si>
  <si>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</si>
  <si>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</si>
  <si>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</si>
  <si>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</si>
  <si>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</si>
  <si>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</si>
  <si>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</si>
  <si>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</si>
  <si>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</si>
  <si>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</si>
  <si>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</si>
  <si>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</si>
  <si>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</si>
  <si>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</si>
  <si>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</si>
  <si>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</si>
  <si>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</si>
  <si>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</si>
  <si>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</si>
  <si>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</si>
  <si>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</si>
  <si>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</si>
  <si>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</si>
  <si>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</si>
  <si>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</si>
  <si>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</si>
  <si>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</si>
  <si>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</si>
  <si>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</si>
  <si>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</si>
  <si>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</si>
  <si>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</si>
  <si>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</si>
  <si>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</si>
  <si>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</si>
  <si>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</si>
  <si>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</si>
  <si>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</si>
  <si>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</si>
  <si>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</si>
  <si>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</si>
  <si>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</si>
  <si>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</si>
  <si>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</si>
  <si>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</si>
  <si>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</si>
  <si>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</si>
  <si>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</si>
  <si>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</si>
  <si>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</si>
  <si>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</si>
  <si>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</si>
  <si>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</si>
  <si>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</si>
  <si>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</si>
  <si>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</si>
  <si>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</si>
  <si>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</si>
  <si>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</si>
  <si>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</si>
  <si>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</si>
  <si>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</si>
  <si>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</si>
  <si>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</si>
  <si>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</si>
  <si>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</si>
  <si>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</si>
  <si>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</si>
  <si>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</si>
  <si>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</si>
  <si>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</si>
  <si>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</si>
  <si>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</si>
  <si>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</si>
  <si>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</si>
  <si>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</si>
  <si>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</si>
  <si>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</si>
  <si>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</si>
  <si>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</si>
  <si>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</si>
  <si>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</si>
  <si>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</si>
  <si>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</si>
  <si>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</si>
  <si>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</si>
  <si>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</si>
  <si>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</si>
  <si>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</si>
  <si>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</si>
  <si>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</si>
  <si>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</si>
  <si>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</si>
  <si>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</si>
  <si>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</si>
  <si>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</si>
  <si>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</si>
  <si>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</si>
  <si>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</si>
  <si>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</si>
  <si>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</si>
  <si>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</si>
  <si>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</si>
  <si>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</si>
  <si>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</si>
  <si>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</si>
  <si>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</si>
  <si>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</si>
  <si>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</si>
  <si>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</si>
  <si>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</si>
  <si>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</si>
  <si>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</si>
  <si>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</si>
  <si>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</si>
  <si>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</si>
  <si>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</si>
  <si>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</si>
  <si>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</si>
  <si>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</si>
  <si>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</si>
  <si>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</si>
  <si>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</si>
  <si>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</si>
  <si>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</si>
  <si>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</si>
  <si>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</si>
  <si>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</si>
  <si>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</si>
  <si>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</si>
  <si>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</si>
  <si>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</si>
  <si>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</si>
  <si>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</si>
  <si>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</si>
  <si>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</si>
  <si>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</si>
  <si>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</si>
  <si>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</si>
  <si>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</si>
  <si>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</si>
  <si>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</si>
  <si>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</si>
  <si>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</si>
  <si>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</si>
  <si>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</si>
  <si>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</si>
  <si>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</si>
  <si>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</si>
  <si>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</si>
  <si>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</si>
  <si>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</si>
  <si>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</si>
  <si>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</si>
  <si>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</si>
  <si>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</si>
  <si>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</si>
  <si>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</si>
  <si>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</si>
  <si>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</si>
  <si>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</si>
  <si>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</si>
  <si>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</si>
  <si>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</si>
  <si>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</si>
  <si>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</si>
  <si>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</si>
  <si>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</si>
  <si>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</si>
  <si>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</si>
  <si>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</si>
  <si>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</si>
  <si>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</si>
  <si>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</si>
  <si>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</si>
  <si>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</si>
  <si>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</si>
  <si>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</si>
  <si>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</si>
  <si>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</si>
  <si>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</si>
  <si>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</si>
  <si>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</si>
  <si>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</si>
  <si>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</si>
  <si>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</si>
  <si>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</si>
  <si>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</si>
  <si>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</si>
  <si>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</si>
  <si>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</si>
  <si>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</si>
  <si>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</si>
  <si>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</si>
  <si>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</si>
  <si>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</si>
  <si>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</si>
  <si>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</si>
  <si>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</si>
  <si>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</si>
  <si>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</si>
  <si>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</si>
  <si>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</si>
  <si>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</si>
  <si>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</si>
  <si>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</si>
  <si>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</si>
  <si>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</si>
  <si>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</si>
  <si>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</si>
  <si>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</si>
  <si>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</si>
  <si>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</si>
  <si>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</si>
  <si>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</si>
  <si>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</si>
  <si>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</si>
  <si>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</si>
  <si>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</si>
  <si>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</si>
  <si>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</si>
  <si>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</si>
  <si>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</si>
  <si>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</si>
  <si>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</si>
  <si>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</si>
  <si>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</si>
  <si>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</si>
  <si>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</si>
  <si>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</si>
  <si>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</si>
  <si>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</si>
  <si>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</si>
  <si>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</si>
  <si>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</si>
  <si>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</si>
  <si>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</si>
  <si>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</si>
  <si>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</si>
  <si>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</si>
  <si>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</si>
  <si>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</si>
  <si>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</si>
  <si>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</si>
  <si>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</si>
  <si>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</si>
  <si>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</si>
  <si>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</si>
  <si>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</si>
  <si>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</si>
  <si>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</si>
  <si>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</si>
  <si>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</si>
  <si>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</si>
  <si>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</si>
  <si>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</si>
  <si>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</si>
  <si>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</si>
  <si>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</si>
  <si>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</si>
  <si>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</si>
  <si>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</si>
  <si>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</si>
  <si>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</si>
  <si>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</si>
  <si>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</si>
  <si>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</si>
  <si>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</si>
  <si>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</si>
  <si>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</si>
  <si>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</si>
  <si>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</si>
  <si>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</si>
  <si>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</si>
  <si>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</si>
  <si>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</si>
  <si>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</si>
  <si>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</si>
  <si>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</si>
  <si>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</si>
  <si>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</si>
  <si>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</si>
  <si>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</si>
  <si>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</si>
  <si>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</si>
  <si>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</si>
  <si>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</si>
  <si>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</si>
  <si>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</si>
  <si>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</si>
  <si>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</si>
  <si>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</si>
  <si>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</si>
  <si>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</si>
  <si>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</si>
  <si>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</si>
  <si>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</si>
  <si>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</si>
  <si>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</si>
  <si>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</si>
  <si>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</si>
  <si>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</si>
  <si>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</si>
  <si>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</si>
  <si>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</si>
  <si>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</si>
  <si>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</si>
  <si>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</si>
  <si>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</si>
  <si>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</si>
  <si>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</si>
  <si>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</si>
  <si>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</si>
  <si>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</si>
  <si>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</si>
  <si>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</si>
  <si>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</si>
  <si>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</si>
  <si>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</si>
  <si>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</si>
  <si>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</si>
  <si>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</si>
  <si>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</si>
  <si>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</si>
  <si>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</si>
  <si>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</si>
  <si>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</si>
  <si>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</si>
  <si>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</si>
  <si>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</si>
  <si>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</si>
  <si>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</si>
  <si>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</si>
  <si>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</si>
  <si>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</si>
  <si>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</si>
  <si>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</si>
  <si>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</si>
  <si>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</si>
  <si>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</si>
  <si>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</si>
  <si>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</si>
  <si>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</si>
  <si>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</si>
  <si>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</si>
  <si>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</si>
  <si>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</si>
  <si>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</si>
  <si>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</si>
  <si>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</si>
  <si>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</si>
  <si>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</si>
  <si>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</si>
  <si>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</si>
  <si>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</si>
  <si>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</si>
  <si>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</si>
  <si>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</si>
  <si>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</si>
  <si>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</si>
  <si>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</si>
  <si>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</si>
  <si>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</si>
  <si>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</si>
  <si>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</si>
  <si>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</si>
  <si>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</si>
  <si>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</si>
  <si>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</si>
  <si>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</si>
  <si>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</si>
  <si>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</si>
  <si>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</si>
  <si>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</si>
  <si>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</si>
  <si>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</si>
  <si>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</si>
  <si>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</si>
  <si>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</si>
  <si>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</si>
  <si>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</si>
  <si>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</si>
  <si>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</si>
  <si>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</si>
  <si>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</si>
  <si>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</si>
  <si>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</si>
  <si>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</si>
  <si>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</si>
  <si>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</si>
  <si>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</si>
  <si>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</si>
  <si>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</si>
  <si>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</si>
  <si>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</si>
  <si>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</si>
  <si>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</si>
  <si>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</si>
  <si>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</si>
  <si>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</si>
  <si>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</si>
  <si>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</si>
  <si>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</si>
  <si>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</si>
  <si>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</si>
  <si>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</si>
  <si>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</si>
  <si>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</si>
  <si>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</si>
  <si>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</si>
  <si>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</si>
  <si>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</si>
  <si>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</si>
  <si>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</si>
  <si>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</si>
  <si>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</si>
  <si>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</si>
  <si>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</si>
  <si>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</si>
  <si>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</si>
  <si>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</si>
  <si>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</si>
  <si>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</si>
  <si>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</si>
  <si>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</si>
  <si>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</si>
  <si>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</si>
  <si>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</si>
  <si>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</si>
  <si>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</si>
  <si>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</si>
  <si>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</si>
  <si>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</si>
  <si>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</si>
  <si>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</si>
  <si>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</si>
  <si>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</si>
  <si>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</si>
  <si>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</si>
  <si>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</si>
  <si>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</si>
  <si>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</si>
  <si>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</si>
  <si>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</si>
  <si>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</si>
  <si>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</si>
  <si>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</si>
  <si>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</si>
  <si>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</si>
  <si>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</si>
  <si>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</si>
  <si>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</si>
  <si>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</si>
  <si>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</si>
  <si>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</si>
  <si>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</si>
  <si>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</si>
  <si>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</si>
  <si>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</si>
  <si>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</si>
  <si>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</si>
  <si>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</si>
  <si>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</si>
  <si>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</si>
  <si>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</si>
  <si>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</si>
  <si>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</si>
  <si>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</si>
  <si>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</si>
  <si>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</si>
  <si>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</si>
  <si>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</si>
  <si>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</si>
  <si>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</si>
  <si>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</si>
  <si>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</si>
  <si>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</si>
  <si>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</si>
  <si>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</si>
  <si>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</si>
  <si>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</si>
  <si>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</si>
  <si>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</si>
  <si>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</si>
  <si>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</si>
  <si>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</si>
  <si>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</si>
  <si>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</si>
  <si>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</si>
  <si>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</si>
  <si>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</si>
  <si>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</si>
  <si>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</si>
  <si>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</si>
  <si>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</si>
  <si>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</si>
  <si>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</si>
  <si>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</si>
  <si>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</si>
  <si>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</si>
  <si>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</si>
  <si>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</si>
  <si>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</si>
  <si>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</si>
  <si>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</si>
  <si>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</si>
  <si>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</si>
  <si>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</si>
  <si>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</si>
  <si>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</si>
  <si>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</si>
  <si>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</si>
  <si>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</si>
  <si>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</si>
  <si>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</si>
  <si>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</si>
  <si>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</si>
  <si>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</si>
  <si>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</si>
  <si>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</si>
  <si>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</si>
  <si>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</si>
  <si>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</si>
  <si>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</si>
  <si>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</si>
  <si>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</si>
  <si>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</si>
  <si>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</si>
  <si>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</si>
  <si>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</si>
  <si>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</si>
  <si>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</si>
  <si>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</si>
  <si>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</si>
  <si>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</si>
  <si>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</si>
  <si>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</si>
  <si>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</si>
  <si>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</si>
  <si>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</si>
  <si>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</si>
  <si>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</si>
  <si>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</si>
  <si>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</si>
  <si>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</si>
  <si>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</si>
  <si>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</si>
  <si>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</si>
  <si>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</si>
  <si>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</si>
  <si>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</si>
  <si>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</si>
  <si>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</si>
  <si>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</si>
  <si>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</si>
  <si>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</si>
  <si>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</si>
  <si>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</si>
  <si>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</si>
  <si>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</si>
  <si>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</si>
  <si>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</si>
  <si>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</si>
  <si>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</si>
  <si>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</si>
  <si>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</si>
  <si>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</si>
  <si>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</si>
  <si>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</si>
  <si>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</si>
  <si>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</si>
  <si>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</si>
  <si>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</si>
  <si>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</si>
  <si>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</si>
  <si>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</si>
  <si>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</si>
  <si>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</si>
  <si>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</si>
  <si>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</si>
  <si>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</si>
  <si>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</si>
  <si>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</si>
  <si>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</si>
  <si>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</si>
  <si>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</si>
  <si>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</si>
  <si>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</si>
  <si>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</si>
  <si>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</si>
  <si>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</si>
  <si>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</si>
  <si>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</si>
  <si>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</si>
  <si>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</si>
  <si>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</si>
  <si>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</si>
  <si>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</si>
  <si>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</si>
  <si>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</si>
  <si>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</si>
  <si>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</si>
  <si>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</si>
  <si>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</si>
  <si>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</si>
  <si>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</si>
  <si>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</si>
  <si>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</si>
  <si>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</si>
  <si>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</si>
  <si>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</si>
  <si>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</si>
  <si>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</si>
  <si>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</si>
  <si>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</si>
  <si>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</si>
  <si>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</si>
  <si>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</si>
  <si>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</si>
  <si>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</si>
  <si>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</si>
  <si>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</si>
  <si>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</si>
  <si>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</si>
  <si>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</si>
  <si>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</si>
  <si>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</si>
  <si>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</si>
  <si>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</si>
  <si>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</si>
  <si>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</si>
  <si>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</si>
  <si>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</si>
  <si>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</si>
  <si>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</si>
  <si>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</si>
  <si>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</si>
  <si>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</si>
  <si>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</si>
  <si>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</si>
  <si>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</si>
  <si>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</si>
  <si>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</si>
  <si>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</si>
  <si>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</si>
  <si>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</si>
  <si>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</si>
  <si>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</si>
  <si>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</si>
  <si>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</si>
  <si>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</si>
  <si>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</si>
  <si>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</si>
  <si>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</si>
  <si>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</si>
  <si>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</si>
  <si>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</si>
  <si>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</si>
  <si>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</si>
  <si>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</si>
  <si>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</si>
  <si>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</si>
  <si>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</si>
  <si>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</si>
  <si>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</si>
  <si>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</si>
  <si>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</si>
  <si>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</si>
  <si>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</si>
  <si>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</si>
  <si>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</si>
  <si>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</si>
  <si>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</si>
  <si>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</si>
  <si>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</si>
  <si>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</si>
  <si>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</si>
  <si>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</si>
  <si>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</si>
  <si>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</si>
  <si>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</si>
  <si>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</si>
  <si>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</si>
  <si>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</si>
  <si>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</si>
  <si>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</si>
  <si>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</si>
  <si>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</si>
  <si>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</si>
  <si>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</si>
  <si>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</si>
  <si>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</si>
  <si>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</si>
  <si>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</si>
  <si>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</si>
  <si>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</si>
  <si>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</si>
  <si>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</si>
  <si>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</si>
  <si>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</si>
  <si>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</si>
  <si>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</si>
  <si>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</si>
  <si>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</si>
  <si>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</si>
  <si>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</si>
  <si>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</si>
  <si>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</si>
  <si>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</si>
  <si>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</si>
  <si>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</si>
  <si>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</si>
  <si>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</si>
  <si>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</si>
  <si>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</si>
  <si>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</si>
  <si>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</si>
  <si>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</si>
  <si>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</si>
  <si>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</si>
  <si>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</si>
  <si>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</si>
  <si>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</si>
  <si>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</si>
  <si>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</si>
  <si>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</si>
  <si>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</si>
  <si>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</si>
  <si>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</si>
  <si>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</si>
  <si>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</si>
  <si>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</si>
  <si>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</si>
  <si>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</si>
  <si>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</si>
  <si>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</si>
  <si>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</si>
  <si>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</si>
  <si>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</si>
  <si>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</si>
  <si>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</si>
  <si>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</si>
  <si>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</si>
  <si>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</si>
  <si>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</si>
  <si>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</si>
  <si>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</si>
  <si>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</si>
  <si>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</si>
  <si>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</si>
  <si>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</si>
  <si>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</si>
  <si>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</si>
  <si>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</si>
  <si>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</si>
  <si>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</si>
  <si>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</si>
  <si>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</si>
  <si>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</si>
  <si>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</si>
  <si>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</si>
  <si>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</si>
  <si>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</si>
  <si>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</si>
  <si>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</si>
  <si>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</si>
  <si>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</si>
  <si>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</si>
  <si>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</si>
  <si>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</si>
  <si>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</si>
  <si>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</si>
  <si>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</si>
  <si>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</si>
  <si>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</si>
  <si>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</si>
  <si>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</si>
  <si>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</si>
  <si>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</si>
  <si>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</si>
  <si>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</si>
  <si>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</si>
  <si>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</si>
  <si>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</si>
  <si>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</si>
  <si>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</si>
  <si>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</si>
  <si>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</si>
  <si>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</si>
  <si>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</si>
  <si>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</si>
  <si>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</si>
  <si>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</si>
  <si>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</si>
  <si>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</si>
  <si>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</si>
  <si>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</si>
  <si>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</si>
  <si>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</si>
  <si>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</si>
  <si>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</si>
  <si>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</si>
  <si>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</si>
  <si>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</si>
  <si>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</si>
  <si>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</si>
  <si>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</si>
  <si>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</si>
  <si>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</si>
  <si>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</si>
  <si>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</si>
  <si>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</si>
  <si>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</si>
  <si>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</si>
  <si>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</si>
  <si>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</si>
  <si>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</si>
  <si>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</si>
  <si>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</si>
  <si>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</si>
  <si>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</si>
  <si>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</si>
  <si>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</si>
  <si>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</si>
  <si>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</si>
  <si>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</si>
  <si>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</si>
  <si>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</si>
  <si>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</si>
  <si>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</si>
  <si>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</si>
  <si>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</si>
  <si>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</si>
  <si>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</si>
  <si>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</si>
  <si>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</si>
  <si>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</si>
  <si>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</si>
  <si>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</si>
  <si>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</si>
  <si>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</si>
  <si>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</si>
  <si>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</si>
  <si>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</si>
  <si>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</si>
  <si>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</si>
  <si>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</si>
  <si>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</si>
  <si>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</si>
  <si>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</si>
  <si>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</si>
  <si>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</si>
  <si>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</si>
  <si>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</si>
  <si>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</si>
  <si>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</si>
  <si>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</si>
  <si>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</si>
  <si>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</si>
  <si>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</si>
  <si>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</si>
  <si>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</si>
  <si>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</si>
  <si>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</si>
  <si>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</si>
  <si>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</si>
  <si>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</si>
  <si>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</si>
  <si>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</si>
  <si>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</si>
  <si>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</si>
  <si>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</si>
  <si>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</si>
  <si>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</si>
  <si>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</si>
  <si>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</si>
  <si>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</si>
  <si>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</si>
  <si>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</si>
  <si>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</si>
  <si>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</si>
  <si>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</si>
  <si>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</si>
  <si>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</si>
  <si>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</si>
  <si>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</si>
  <si>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</si>
  <si>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</si>
  <si>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</si>
  <si>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</si>
  <si>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</si>
  <si>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</si>
  <si>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</si>
  <si>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</si>
  <si>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</si>
  <si>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</si>
  <si>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</si>
  <si>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</si>
  <si>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</si>
  <si>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</si>
  <si>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</si>
  <si>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</si>
  <si>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</si>
  <si>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</si>
  <si>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</si>
  <si>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</si>
  <si>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</si>
  <si>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</si>
  <si>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</si>
  <si>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</si>
  <si>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</si>
  <si>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</si>
  <si>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</si>
  <si>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</si>
  <si>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</si>
  <si>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</si>
  <si>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</si>
  <si>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</si>
  <si>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</si>
  <si>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</si>
  <si>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</si>
  <si>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</si>
  <si>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</si>
  <si>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</si>
  <si>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</si>
  <si>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</si>
  <si>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</si>
  <si>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</si>
  <si>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</si>
  <si>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</si>
  <si>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</si>
  <si>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</si>
  <si>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</si>
  <si>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</si>
  <si>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</si>
  <si>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</si>
  <si>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</si>
  <si>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</si>
  <si>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</si>
  <si>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</si>
  <si>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</si>
  <si>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</si>
  <si>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</si>
  <si>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</si>
  <si>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</si>
  <si>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</si>
  <si>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</si>
  <si>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</si>
  <si>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</si>
  <si>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</si>
  <si>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</si>
  <si>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</si>
  <si>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</si>
  <si>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</si>
  <si>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</si>
  <si>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</si>
  <si>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</si>
  <si>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</si>
  <si>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</si>
  <si>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</si>
  <si>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</si>
  <si>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</si>
  <si>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</si>
  <si>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</si>
  <si>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</si>
  <si>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</si>
  <si>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</si>
  <si>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</si>
  <si>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</si>
  <si>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</si>
  <si>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</si>
  <si>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</si>
  <si>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</si>
  <si>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</si>
  <si>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</si>
  <si>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</si>
  <si>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</si>
  <si>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</si>
  <si>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</si>
  <si>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</si>
  <si>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</si>
  <si>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</si>
  <si>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</si>
  <si>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</si>
  <si>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</si>
  <si>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</si>
  <si>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</si>
  <si>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</si>
  <si>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</si>
  <si>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</si>
  <si>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</si>
  <si>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</si>
  <si>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</si>
  <si>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</si>
  <si>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</si>
  <si>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</si>
  <si>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</si>
  <si>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</si>
  <si>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</si>
  <si>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</si>
  <si>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</si>
  <si>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</si>
  <si>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</si>
  <si>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</si>
  <si>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</si>
  <si>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</si>
  <si>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</si>
  <si>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</si>
  <si>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</si>
  <si>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</si>
  <si>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</si>
  <si>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</si>
  <si>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</si>
  <si>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</si>
  <si>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</si>
  <si>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</si>
  <si>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</si>
  <si>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</si>
  <si>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</si>
  <si>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</si>
  <si>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</si>
  <si>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</si>
  <si>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</si>
  <si>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</si>
  <si>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</si>
  <si>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</si>
  <si>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</si>
  <si>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</si>
  <si>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</si>
  <si>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</si>
  <si>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</si>
  <si>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</si>
  <si>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</si>
  <si>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</si>
  <si>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</si>
  <si>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</si>
  <si>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</si>
  <si>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</si>
  <si>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</si>
  <si>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</si>
  <si>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</si>
  <si>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</si>
  <si>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</si>
  <si>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</si>
  <si>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</si>
  <si>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</si>
  <si>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</si>
  <si>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</si>
  <si>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</si>
  <si>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</si>
  <si>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</si>
  <si>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</si>
  <si>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</si>
  <si>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</si>
  <si>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</si>
  <si>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</si>
  <si>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</si>
  <si>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</si>
  <si>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</si>
  <si>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</si>
  <si>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</si>
  <si>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</si>
  <si>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</si>
  <si>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</si>
  <si>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</si>
  <si>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</si>
  <si>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</si>
  <si>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</si>
  <si>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</si>
  <si>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</si>
  <si>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</si>
  <si>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</si>
  <si>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</si>
  <si>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</si>
  <si>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</si>
  <si>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</si>
  <si>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</si>
  <si>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</si>
  <si>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</si>
  <si>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</si>
  <si>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</si>
  <si>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</si>
  <si>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</si>
  <si>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</si>
  <si>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</si>
  <si>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</si>
  <si>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</si>
  <si>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</si>
  <si>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</si>
  <si>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</si>
  <si>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</si>
  <si>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</si>
  <si>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</si>
  <si>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</si>
  <si>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</si>
  <si>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</si>
  <si>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</si>
  <si>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</si>
  <si>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</si>
  <si>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</si>
  <si>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</si>
  <si>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</si>
  <si>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</si>
  <si>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</si>
  <si>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</si>
  <si>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</si>
  <si>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</si>
  <si>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</si>
  <si>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</si>
  <si>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</si>
  <si>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</si>
  <si>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</si>
  <si>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</si>
  <si>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</si>
  <si>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</si>
  <si>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</si>
  <si>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</si>
  <si>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</si>
  <si>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</si>
  <si>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</si>
  <si>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</si>
  <si>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</si>
  <si>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</si>
  <si>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</si>
  <si>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</si>
  <si>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</si>
  <si>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</si>
  <si>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</si>
  <si>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</si>
  <si>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</si>
  <si>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</si>
  <si>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</si>
  <si>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</si>
  <si>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</si>
  <si>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</si>
  <si>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</si>
  <si>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</si>
  <si>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</si>
  <si>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</si>
  <si>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</si>
  <si>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</si>
  <si>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</si>
  <si>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</si>
  <si>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</si>
  <si>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</si>
  <si>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</si>
  <si>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</si>
  <si>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</si>
  <si>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</si>
  <si>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</si>
  <si>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</si>
  <si>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</si>
  <si>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</si>
  <si>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</si>
  <si>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</si>
  <si>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</si>
  <si>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</si>
  <si>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</si>
  <si>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</si>
  <si>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</si>
  <si>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</si>
  <si>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</si>
  <si>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</si>
  <si>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</si>
  <si>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</si>
  <si>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</si>
  <si>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</si>
  <si>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</si>
  <si>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</si>
  <si>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</si>
  <si>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</si>
  <si>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</si>
  <si>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</si>
  <si>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</si>
  <si>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</si>
  <si>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</si>
  <si>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</si>
  <si>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</si>
  <si>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</si>
  <si>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</si>
  <si>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</si>
  <si>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</si>
  <si>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</si>
  <si>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</si>
  <si>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</si>
  <si>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</si>
  <si>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</si>
  <si>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</si>
  <si>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</si>
  <si>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</si>
  <si>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</si>
  <si>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</si>
  <si>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</si>
  <si>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</si>
  <si>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</si>
  <si>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</si>
  <si>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</si>
  <si>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</si>
  <si>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</si>
  <si>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</si>
  <si>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</si>
  <si>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</si>
  <si>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</si>
  <si>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</si>
  <si>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</si>
  <si>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</si>
  <si>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</si>
  <si>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</si>
  <si>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</si>
  <si>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</si>
  <si>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</si>
  <si>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</si>
  <si>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</si>
  <si>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</si>
  <si>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</si>
  <si>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</si>
  <si>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</si>
  <si>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</si>
  <si>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</si>
  <si>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</si>
  <si>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</si>
  <si>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</si>
  <si>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</si>
  <si>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</si>
  <si>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</si>
  <si>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</si>
  <si>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</si>
  <si>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</si>
  <si>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</si>
  <si>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</si>
  <si>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</si>
  <si>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</si>
  <si>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</si>
  <si>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</si>
  <si>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</si>
  <si>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</si>
  <si>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</si>
  <si>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</si>
  <si>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</si>
  <si>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</si>
  <si>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</si>
  <si>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</si>
  <si>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</si>
  <si>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</si>
  <si>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</si>
  <si>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</si>
  <si>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</si>
  <si>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</si>
  <si>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</si>
  <si>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</si>
  <si>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</si>
  <si>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</si>
  <si>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</si>
  <si>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</si>
  <si>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</si>
  <si>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</si>
  <si>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</si>
  <si>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</si>
  <si>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</si>
  <si>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</si>
  <si>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</si>
  <si>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</si>
  <si>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</si>
  <si>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</si>
  <si>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</si>
  <si>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</si>
  <si>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</si>
  <si>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</si>
  <si>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</si>
  <si>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</si>
  <si>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</si>
  <si>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</si>
  <si>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</si>
  <si>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</si>
  <si>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</si>
  <si>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</si>
  <si>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</si>
  <si>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</si>
  <si>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</si>
  <si>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</si>
  <si>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</si>
  <si>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</si>
  <si>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</si>
  <si>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</si>
  <si>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</si>
  <si>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</si>
  <si>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</si>
  <si>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</si>
  <si>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</si>
  <si>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</si>
  <si>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</si>
  <si>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</si>
  <si>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</si>
  <si>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</si>
  <si>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</si>
  <si>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</si>
  <si>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</si>
  <si>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</si>
  <si>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</si>
  <si>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</si>
  <si>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</si>
  <si>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</si>
  <si>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</si>
  <si>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</si>
  <si>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</si>
  <si>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</si>
  <si>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</si>
  <si>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</si>
  <si>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</si>
  <si>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</si>
  <si>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</si>
  <si>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</si>
  <si>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</si>
  <si>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</si>
  <si>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</si>
  <si>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</si>
  <si>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</si>
  <si>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</si>
  <si>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</si>
  <si>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</si>
  <si>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</si>
  <si>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</si>
  <si>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</si>
  <si>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</si>
  <si>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</si>
  <si>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</si>
  <si>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</si>
  <si>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</si>
  <si>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</si>
  <si>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</si>
  <si>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</si>
  <si>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</si>
  <si>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</si>
  <si>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</si>
  <si>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</si>
  <si>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</si>
  <si>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</si>
  <si>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</si>
  <si>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</si>
  <si>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</si>
  <si>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</si>
  <si>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</si>
  <si>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</si>
  <si>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</si>
  <si>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</si>
  <si>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</si>
  <si>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</si>
  <si>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</si>
  <si>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</si>
  <si>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</si>
  <si>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</si>
  <si>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</si>
  <si>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</si>
  <si>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</si>
  <si>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</si>
  <si>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</si>
  <si>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</si>
  <si>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</si>
  <si>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</si>
  <si>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</si>
  <si>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</si>
  <si>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</si>
  <si>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</si>
  <si>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</si>
  <si>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</si>
  <si>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</si>
  <si>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</si>
  <si>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</si>
  <si>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</si>
  <si>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</si>
  <si>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</si>
  <si>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</si>
  <si>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</si>
  <si>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</si>
  <si>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</si>
  <si>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</si>
  <si>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</si>
  <si>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</si>
  <si>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</si>
  <si>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</si>
  <si>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</si>
  <si>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</si>
  <si>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</si>
  <si>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</si>
  <si>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</si>
  <si>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</si>
  <si>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</si>
  <si>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</si>
  <si>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</si>
  <si>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</si>
  <si>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</si>
  <si>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</si>
  <si>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</si>
  <si>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</si>
  <si>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</si>
  <si>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</si>
  <si>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</si>
  <si>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</si>
  <si>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</si>
  <si>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</si>
  <si>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</si>
  <si>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</si>
  <si>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</si>
  <si>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</si>
  <si>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</si>
  <si>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</si>
  <si>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</si>
  <si>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</si>
  <si>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</si>
  <si>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</si>
  <si>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</si>
  <si>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</si>
  <si>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</si>
  <si>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</si>
  <si>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</si>
  <si>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</si>
  <si>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</si>
  <si>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</si>
  <si>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</si>
  <si>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</si>
  <si>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</si>
  <si>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</si>
  <si>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</si>
  <si>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</si>
  <si>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</si>
  <si>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</si>
  <si>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</si>
  <si>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</si>
  <si>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</si>
  <si>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</si>
  <si>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</si>
  <si>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</si>
  <si>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</si>
  <si>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</si>
  <si>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</si>
  <si>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</si>
  <si>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</si>
  <si>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</si>
  <si>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</si>
  <si>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</si>
  <si>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</si>
  <si>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</si>
  <si>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</si>
  <si>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</si>
  <si>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</si>
  <si>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</si>
  <si>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</si>
  <si>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</si>
  <si>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</si>
  <si>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</si>
  <si>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</si>
  <si>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</si>
  <si>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</si>
  <si>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</si>
  <si>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</si>
  <si>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</si>
  <si>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</si>
  <si>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</si>
  <si>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</si>
  <si>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</si>
  <si>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</si>
  <si>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</si>
  <si>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</si>
  <si>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</si>
  <si>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</si>
  <si>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</si>
  <si>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</si>
  <si>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</si>
  <si>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</si>
  <si>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</si>
  <si>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</si>
  <si>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</si>
  <si>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</si>
  <si>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</si>
  <si>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</si>
  <si>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</si>
  <si>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</si>
  <si>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</si>
  <si>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</si>
  <si>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</si>
  <si>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</si>
  <si>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</si>
  <si>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</si>
  <si>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</si>
  <si>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</si>
  <si>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</si>
  <si>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</si>
  <si>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</si>
  <si>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</si>
  <si>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</si>
  <si>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</si>
  <si>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</si>
  <si>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</si>
  <si>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</si>
  <si>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</si>
  <si>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</si>
  <si>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</si>
  <si>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</si>
  <si>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</si>
  <si>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</si>
  <si>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</si>
  <si>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</si>
  <si>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</si>
  <si>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</si>
  <si>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</si>
  <si>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</si>
  <si>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</si>
  <si>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</si>
  <si>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</si>
  <si>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</si>
  <si>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</si>
  <si>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</si>
  <si>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</si>
  <si>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</si>
  <si>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</si>
  <si>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</si>
  <si>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</si>
  <si>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</si>
  <si>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</si>
  <si>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</si>
  <si>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</si>
  <si>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</si>
  <si>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</si>
  <si>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</si>
  <si>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</si>
  <si>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</si>
  <si>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</si>
  <si>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</si>
  <si>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</si>
  <si>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</si>
  <si>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</si>
  <si>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</si>
  <si>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</si>
  <si>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</si>
  <si>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</si>
  <si>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</si>
  <si>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</si>
  <si>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</si>
  <si>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</si>
  <si>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</si>
  <si>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</si>
  <si>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</si>
  <si>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</si>
  <si>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</si>
  <si>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</si>
  <si>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</si>
  <si>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</si>
  <si>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</si>
  <si>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</si>
  <si>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</si>
  <si>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</si>
  <si>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</si>
  <si>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</si>
  <si>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</si>
  <si>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</si>
  <si>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</si>
  <si>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</si>
  <si>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</si>
  <si>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</si>
  <si>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</si>
  <si>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</si>
  <si>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</si>
  <si>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</si>
  <si>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</si>
  <si>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</si>
  <si>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</si>
  <si>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</si>
  <si>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</si>
  <si>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</si>
  <si>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</si>
  <si>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</si>
  <si>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</si>
  <si>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</si>
  <si>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</si>
  <si>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</si>
  <si>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</si>
  <si>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</si>
  <si>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</si>
  <si>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</si>
  <si>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</si>
  <si>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</si>
  <si>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</si>
  <si>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</si>
  <si>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</si>
  <si>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</si>
  <si>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</si>
  <si>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</si>
  <si>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</si>
  <si>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</si>
  <si>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</si>
  <si>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</si>
  <si>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</si>
  <si>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</si>
  <si>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</si>
  <si>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</si>
  <si>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</si>
  <si>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</si>
  <si>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</si>
  <si>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</si>
  <si>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</si>
  <si>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</si>
  <si>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</si>
  <si>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</si>
  <si>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</si>
  <si>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</si>
  <si>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</si>
  <si>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</si>
  <si>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</si>
  <si>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</si>
  <si>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</si>
  <si>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</si>
  <si>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</si>
  <si>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</si>
  <si>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</si>
  <si>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</si>
  <si>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</si>
  <si>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</si>
  <si>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</si>
  <si>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</si>
  <si>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</si>
  <si>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</si>
  <si>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</si>
  <si>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</si>
  <si>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</si>
  <si>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</si>
  <si>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</si>
  <si>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</si>
  <si>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</si>
  <si>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</si>
  <si>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</si>
  <si>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</si>
  <si>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</si>
  <si>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</si>
  <si>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</si>
  <si>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</si>
  <si>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</si>
  <si>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</si>
  <si>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</si>
  <si>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</si>
  <si>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</si>
  <si>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</si>
  <si>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</si>
  <si>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</si>
  <si>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</si>
  <si>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</si>
  <si>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</si>
  <si>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</si>
  <si>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</si>
  <si>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</si>
  <si>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</si>
  <si>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</si>
  <si>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</si>
  <si>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</si>
  <si>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</si>
  <si>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</si>
  <si>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</si>
  <si>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</si>
  <si>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</si>
  <si>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</si>
  <si>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</si>
  <si>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</si>
  <si>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</si>
  <si>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</si>
  <si>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</si>
  <si>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</si>
  <si>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</si>
  <si>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</si>
  <si>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</si>
  <si>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</si>
  <si>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</si>
  <si>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</si>
  <si>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</si>
  <si>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</si>
  <si>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</si>
  <si>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</si>
  <si>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</si>
  <si>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</si>
  <si>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</si>
  <si>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</si>
  <si>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</si>
  <si>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</si>
  <si>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</si>
  <si>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</si>
  <si>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</si>
  <si>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</si>
  <si>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</si>
  <si>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</si>
  <si>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</si>
  <si>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</si>
  <si>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</si>
  <si>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</si>
  <si>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</si>
  <si>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</si>
  <si>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</si>
  <si>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</si>
  <si>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</si>
  <si>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</si>
  <si>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</si>
  <si>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</si>
  <si>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</si>
  <si>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</si>
  <si>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</si>
  <si>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</si>
  <si>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</si>
  <si>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</si>
  <si>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</si>
  <si>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</si>
  <si>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</si>
  <si>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</si>
  <si>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</si>
  <si>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</si>
  <si>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</si>
  <si>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</si>
  <si>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</si>
  <si>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</si>
  <si>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</si>
  <si>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</si>
  <si>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</si>
  <si>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</si>
  <si>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</si>
  <si>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</si>
  <si>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</si>
  <si>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</si>
  <si>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</si>
  <si>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</si>
  <si>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</si>
  <si>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</si>
  <si>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</si>
  <si>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</si>
  <si>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</si>
  <si>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</si>
  <si>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</si>
  <si>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</si>
  <si>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</si>
  <si>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</si>
  <si>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</si>
  <si>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</si>
  <si>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</si>
  <si>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</si>
  <si>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</si>
  <si>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</si>
  <si>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</si>
  <si>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</si>
  <si>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</si>
  <si>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</si>
  <si>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</si>
  <si>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</si>
  <si>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</si>
  <si>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</si>
  <si>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</si>
  <si>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</si>
  <si>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</si>
  <si>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</si>
  <si>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</si>
  <si>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</si>
  <si>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</si>
  <si>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</si>
  <si>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</si>
  <si>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</si>
  <si>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</si>
  <si>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</si>
  <si>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</si>
  <si>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</si>
  <si>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</si>
  <si>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</si>
  <si>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</si>
  <si>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</si>
  <si>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</si>
  <si>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</si>
  <si>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</si>
  <si>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</si>
  <si>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</si>
  <si>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</si>
  <si>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</si>
  <si>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</si>
  <si>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</si>
  <si>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</si>
  <si>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</si>
  <si>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</si>
  <si>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</si>
  <si>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</si>
  <si>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</si>
  <si>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</si>
  <si>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</si>
  <si>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</si>
  <si>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</si>
  <si>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</si>
  <si>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</si>
  <si>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</si>
  <si>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</si>
  <si>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</si>
  <si>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</si>
  <si>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</si>
  <si>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</si>
  <si>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</si>
  <si>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</si>
  <si>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</si>
  <si>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</si>
  <si>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</si>
  <si>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</si>
  <si>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</si>
  <si>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</si>
  <si>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</si>
  <si>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</si>
  <si>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</si>
  <si>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</si>
  <si>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</si>
  <si>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</si>
  <si>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</si>
  <si>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</si>
  <si>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</si>
  <si>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</si>
  <si>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</si>
  <si>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</si>
  <si>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</si>
  <si>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</si>
  <si>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</si>
  <si>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</si>
  <si>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</si>
  <si>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</si>
  <si>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</si>
  <si>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</si>
  <si>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</si>
  <si>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</si>
  <si>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</si>
  <si>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</si>
  <si>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</si>
  <si>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</si>
  <si>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</si>
  <si>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</si>
  <si>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</si>
  <si>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</si>
  <si>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</si>
  <si>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</si>
  <si>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</si>
  <si>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</si>
  <si>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</si>
  <si>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</si>
  <si>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</si>
  <si>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</si>
  <si>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</si>
  <si>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</si>
  <si>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</si>
  <si>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</si>
  <si>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</si>
  <si>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</si>
  <si>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</si>
  <si>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</si>
  <si>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</si>
  <si>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</si>
  <si>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</si>
  <si>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</si>
  <si>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</si>
  <si>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</si>
  <si>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</si>
  <si>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</si>
  <si>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</si>
  <si>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</si>
  <si>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</si>
  <si>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</si>
  <si>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</si>
  <si>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</si>
  <si>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</si>
  <si>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</si>
  <si>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</si>
  <si>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</si>
  <si>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</si>
  <si>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</si>
  <si>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</si>
  <si>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</si>
  <si>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</si>
  <si>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</si>
  <si>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</si>
  <si>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</si>
  <si>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</si>
  <si>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</si>
  <si>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</si>
  <si>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</si>
  <si>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</si>
  <si>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</si>
  <si>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</si>
  <si>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</si>
  <si>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</si>
  <si>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</si>
  <si>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</si>
  <si>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</si>
  <si>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</si>
  <si>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</si>
  <si>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</si>
  <si>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</si>
  <si>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</si>
  <si>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</si>
  <si>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</si>
  <si>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</si>
  <si>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</si>
  <si>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</si>
  <si>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</si>
  <si>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</si>
  <si>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</si>
  <si>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</si>
  <si>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</si>
  <si>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</si>
  <si>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</si>
  <si>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</si>
  <si>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</si>
  <si>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</si>
  <si>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</si>
  <si>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</si>
  <si>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</si>
  <si>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</si>
  <si>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</si>
  <si>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</si>
  <si>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</si>
  <si>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</si>
  <si>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</si>
  <si>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</si>
  <si>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</si>
  <si>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</si>
  <si>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</si>
  <si>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</si>
  <si>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</si>
  <si>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</si>
  <si>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</si>
  <si>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</si>
  <si>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</si>
  <si>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</si>
  <si>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</si>
  <si>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</si>
  <si>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</si>
  <si>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</si>
  <si>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</si>
  <si>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</si>
  <si>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</si>
  <si>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</si>
  <si>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</si>
  <si>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</si>
  <si>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</si>
  <si>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</si>
  <si>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</si>
  <si>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</si>
  <si>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</si>
  <si>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</si>
  <si>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</si>
  <si>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</si>
  <si>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</si>
  <si>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</si>
  <si>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</si>
  <si>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</si>
  <si>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</si>
  <si>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</si>
  <si>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</si>
  <si>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</si>
  <si>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</si>
  <si>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</si>
  <si>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</si>
  <si>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</si>
  <si>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</si>
  <si>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</si>
  <si>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</si>
  <si>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</si>
  <si>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</si>
  <si>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</si>
  <si>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</si>
  <si>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</si>
  <si>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</si>
  <si>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</si>
  <si>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</si>
  <si>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</si>
  <si>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</si>
  <si>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</si>
  <si>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</si>
  <si>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</si>
  <si>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</si>
  <si>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</si>
  <si>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</si>
  <si>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</si>
  <si>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</si>
  <si>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</si>
  <si>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</si>
  <si>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</si>
  <si>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</si>
  <si>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</si>
  <si>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</si>
  <si>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</si>
  <si>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</si>
  <si>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</si>
  <si>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</si>
  <si>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</si>
  <si>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</si>
  <si>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</si>
  <si>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</si>
  <si>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</si>
  <si>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</si>
  <si>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</si>
  <si>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</si>
  <si>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</si>
  <si>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</si>
  <si>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</si>
  <si>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</si>
  <si>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</si>
  <si>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</si>
  <si>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</si>
  <si>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</si>
  <si>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</si>
  <si>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</si>
  <si>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</si>
  <si>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</si>
  <si>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</si>
  <si>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</si>
  <si>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</si>
  <si>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</si>
  <si>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</si>
  <si>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</si>
  <si>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</si>
  <si>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</si>
  <si>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</si>
  <si>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</si>
  <si>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</si>
  <si>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</si>
  <si>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</si>
  <si>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</si>
  <si>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</si>
  <si>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</si>
  <si>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</si>
  <si>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</si>
  <si>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</si>
  <si>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</si>
  <si>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</si>
  <si>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</si>
  <si>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</si>
  <si>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</si>
  <si>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</si>
  <si>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</si>
  <si>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</si>
  <si>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</si>
  <si>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</si>
  <si>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</si>
  <si>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</si>
  <si>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</si>
  <si>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</si>
  <si>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</si>
  <si>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</si>
  <si>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</si>
  <si>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</si>
  <si>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</si>
  <si>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</si>
  <si>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</si>
  <si>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</si>
  <si>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</si>
  <si>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</si>
  <si>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</si>
  <si>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</si>
  <si>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</si>
  <si>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</si>
  <si>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</si>
  <si>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</si>
  <si>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</si>
  <si>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</si>
  <si>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</si>
  <si>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</si>
  <si>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</si>
  <si>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</si>
  <si>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</si>
  <si>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</si>
  <si>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</si>
  <si>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</si>
  <si>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</si>
  <si>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</si>
  <si>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</si>
  <si>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</si>
  <si>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</si>
  <si>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</si>
  <si>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</si>
  <si>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</si>
  <si>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</si>
  <si>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</si>
  <si>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</si>
  <si>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</si>
  <si>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</si>
  <si>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</si>
  <si>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</si>
  <si>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</si>
  <si>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</si>
  <si>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</si>
  <si>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</si>
  <si>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</si>
  <si>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</si>
  <si>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</si>
  <si>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</si>
  <si>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</si>
  <si>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</si>
  <si>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</si>
  <si>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</si>
  <si>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</si>
  <si>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</si>
  <si>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</si>
  <si>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</si>
  <si>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</si>
  <si>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</si>
  <si>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</si>
  <si>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</si>
  <si>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</si>
  <si>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</si>
  <si>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</si>
  <si>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</si>
  <si>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</si>
  <si>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</si>
  <si>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</si>
  <si>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</si>
  <si>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</si>
  <si>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</si>
  <si>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</si>
  <si>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</si>
  <si>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</si>
  <si>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</si>
  <si>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</si>
  <si>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</si>
  <si>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</si>
  <si>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</si>
  <si>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</si>
  <si>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</si>
  <si>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</si>
  <si>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</si>
  <si>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</si>
  <si>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</si>
  <si>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</si>
  <si>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</si>
  <si>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</si>
  <si>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</si>
  <si>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</si>
  <si>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</si>
  <si>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</si>
  <si>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</si>
  <si>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</si>
  <si>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</si>
  <si>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</si>
  <si>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</si>
  <si>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</si>
  <si>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</si>
  <si>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</si>
  <si>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</si>
  <si>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</si>
  <si>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</si>
  <si>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</si>
  <si>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</si>
  <si>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</si>
  <si>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</si>
  <si>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</si>
  <si>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</si>
  <si>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</si>
  <si>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</si>
  <si>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</si>
  <si>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</si>
  <si>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</si>
  <si>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</si>
  <si>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</si>
  <si>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</si>
  <si>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</si>
  <si>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</si>
  <si>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</si>
  <si>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</si>
  <si>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</si>
  <si>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</si>
  <si>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</si>
  <si>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</si>
  <si>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</si>
  <si>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</si>
  <si>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</si>
  <si>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</si>
  <si>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</si>
  <si>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</si>
  <si>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</si>
  <si>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</si>
  <si>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</si>
  <si>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</si>
  <si>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</si>
  <si>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</si>
  <si>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</si>
  <si>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</si>
  <si>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</si>
  <si>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</si>
  <si>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</si>
  <si>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</si>
  <si>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</si>
  <si>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</si>
  <si>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</si>
  <si>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</si>
  <si>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</si>
  <si>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</si>
  <si>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</si>
  <si>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</si>
  <si>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</si>
  <si>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</si>
  <si>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</si>
  <si>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</si>
  <si>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</si>
  <si>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</si>
  <si>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</si>
  <si>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</si>
  <si>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</si>
  <si>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</si>
  <si>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</si>
  <si>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</si>
  <si>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</si>
  <si>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</si>
  <si>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</si>
  <si>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</si>
  <si>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</si>
  <si>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</si>
  <si>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</si>
  <si>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</si>
  <si>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</si>
  <si>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</si>
  <si>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</si>
  <si>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</si>
  <si>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</si>
  <si>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</si>
  <si>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</si>
  <si>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</si>
  <si>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</si>
  <si>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</si>
  <si>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</si>
  <si>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</si>
  <si>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</si>
  <si>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</si>
  <si>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</si>
  <si>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</si>
  <si>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</si>
  <si>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</si>
  <si>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</si>
  <si>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</si>
  <si>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</si>
  <si>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</si>
  <si>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</si>
  <si>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</si>
  <si>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</si>
  <si>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</si>
  <si>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</si>
  <si>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</si>
  <si>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</si>
  <si>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</si>
  <si>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</si>
  <si>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</si>
  <si>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</si>
  <si>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</si>
  <si>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</si>
  <si>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</si>
  <si>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</si>
  <si>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</si>
  <si>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</si>
  <si>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</si>
  <si>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</si>
  <si>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</si>
  <si>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</si>
  <si>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</si>
  <si>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</si>
  <si>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</si>
  <si>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</si>
  <si>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</si>
  <si>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</si>
  <si>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</si>
  <si>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</si>
  <si>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</si>
  <si>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</si>
  <si>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</si>
  <si>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</si>
  <si>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</si>
  <si>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</si>
  <si>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</si>
  <si>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</si>
  <si>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</si>
  <si>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</si>
  <si>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</si>
  <si>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</si>
  <si>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</si>
  <si>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</si>
  <si>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</si>
  <si>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</si>
  <si>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</si>
  <si>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</si>
  <si>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</si>
  <si>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</si>
  <si>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</si>
  <si>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</si>
  <si>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</si>
  <si>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</si>
  <si>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</si>
  <si>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</si>
  <si>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</si>
  <si>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</si>
  <si>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</si>
  <si>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</si>
  <si>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</si>
  <si>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</si>
  <si>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</si>
  <si>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</si>
  <si>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</si>
  <si>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</si>
  <si>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</si>
  <si>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</si>
  <si>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</si>
  <si>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</si>
  <si>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</si>
  <si>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</si>
  <si>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</si>
  <si>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</si>
  <si>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</si>
  <si>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</si>
  <si>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</si>
  <si>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</si>
  <si>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</si>
  <si>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</si>
  <si>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</si>
  <si>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</si>
  <si>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</si>
  <si>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</si>
  <si>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</si>
  <si>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</si>
  <si>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</si>
  <si>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</si>
  <si>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</si>
  <si>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</si>
  <si>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</si>
  <si>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</si>
  <si>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</si>
  <si>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</si>
  <si>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</si>
  <si>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</si>
  <si>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</si>
  <si>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</si>
  <si>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</si>
  <si>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</si>
  <si>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</si>
  <si>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</si>
  <si>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</si>
  <si>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</si>
  <si>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</si>
  <si>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</si>
  <si>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</si>
  <si>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</si>
  <si>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</si>
  <si>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</si>
  <si>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</si>
  <si>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</si>
  <si>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</si>
  <si>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</si>
  <si>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</si>
  <si>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</si>
  <si>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</si>
  <si>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</si>
  <si>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</si>
  <si>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</si>
  <si>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</si>
  <si>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</si>
  <si>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</si>
  <si>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</si>
  <si>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</si>
  <si>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</si>
  <si>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</si>
  <si>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</si>
  <si>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</si>
  <si>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</si>
  <si>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</si>
  <si>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</si>
  <si>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</si>
  <si>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</si>
  <si>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</si>
  <si>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</si>
  <si>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</si>
  <si>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</si>
  <si>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</si>
  <si>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</si>
  <si>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</si>
  <si>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</si>
  <si>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</si>
  <si>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</si>
  <si>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</si>
  <si>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</si>
  <si>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</si>
  <si>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</si>
  <si>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</si>
  <si>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</si>
  <si>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</si>
  <si>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</si>
  <si>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</si>
  <si>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</si>
  <si>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</si>
  <si>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</si>
  <si>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</si>
  <si>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</si>
  <si>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</si>
  <si>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</si>
  <si>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</si>
  <si>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</si>
  <si>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</si>
  <si>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</si>
  <si>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</si>
  <si>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</si>
  <si>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</si>
  <si>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</si>
  <si>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</si>
  <si>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</si>
  <si>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</si>
  <si>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</si>
  <si>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</si>
  <si>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</si>
  <si>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</si>
  <si>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</si>
  <si>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</si>
  <si>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</si>
  <si>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</si>
  <si>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</si>
  <si>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</si>
  <si>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</si>
  <si>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</si>
  <si>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</si>
  <si>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</si>
  <si>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</si>
  <si>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</si>
  <si>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</si>
  <si>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</si>
  <si>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</si>
  <si>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</si>
  <si>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</si>
  <si>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</si>
  <si>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</si>
  <si>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</si>
  <si>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</si>
  <si>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</si>
  <si>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</si>
  <si>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</si>
  <si>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</si>
  <si>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</si>
  <si>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</si>
  <si>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</si>
  <si>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</si>
  <si>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</si>
  <si>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</si>
  <si>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</si>
  <si>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</si>
  <si>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</si>
  <si>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</si>
  <si>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</si>
  <si>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</si>
  <si>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</si>
  <si>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</si>
  <si>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</si>
  <si>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</si>
  <si>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</si>
  <si>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</si>
  <si>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</si>
  <si>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</si>
  <si>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</si>
  <si>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</si>
  <si>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</si>
  <si>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</si>
  <si>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</si>
  <si>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</si>
  <si>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</si>
  <si>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</si>
  <si>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</si>
  <si>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</si>
  <si>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</si>
  <si>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</si>
  <si>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</si>
  <si>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</si>
  <si>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</si>
  <si>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</si>
  <si>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</si>
  <si>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</si>
  <si>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</si>
  <si>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</si>
  <si>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</si>
  <si>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</si>
  <si>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</si>
  <si>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</si>
  <si>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</si>
  <si>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</si>
  <si>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</si>
  <si>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</si>
  <si>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</si>
  <si>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</si>
  <si>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</si>
  <si>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</si>
  <si>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</si>
  <si>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</si>
  <si>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</si>
  <si>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</si>
  <si>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</si>
  <si>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</si>
  <si>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</si>
  <si>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</si>
  <si>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</si>
  <si>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</si>
  <si>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</si>
  <si>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</si>
  <si>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</si>
  <si>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</si>
  <si>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</si>
  <si>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</si>
  <si>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</si>
  <si>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</si>
  <si>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</si>
  <si>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</si>
  <si>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</si>
  <si>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</si>
  <si>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</si>
  <si>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</si>
  <si>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</si>
  <si>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</si>
  <si>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</si>
  <si>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</si>
  <si>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</si>
  <si>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</si>
  <si>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</si>
  <si>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</si>
  <si>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</si>
  <si>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</si>
  <si>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</si>
  <si>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</si>
  <si>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</si>
  <si>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</si>
  <si>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</si>
  <si>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</si>
  <si>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</si>
  <si>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</si>
  <si>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</si>
  <si>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</si>
  <si>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</si>
  <si>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</si>
  <si>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</si>
  <si>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</si>
  <si>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</si>
  <si>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</si>
  <si>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</si>
  <si>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</si>
  <si>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</si>
  <si>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</si>
  <si>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</si>
  <si>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</si>
  <si>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</si>
  <si>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</si>
  <si>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</si>
  <si>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</si>
  <si>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</si>
  <si>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</si>
  <si>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</si>
  <si>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</si>
  <si>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</si>
  <si>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</si>
  <si>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</si>
  <si>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</si>
  <si>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</si>
  <si>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</si>
  <si>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</si>
  <si>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</si>
  <si>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</si>
  <si>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</si>
  <si>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</si>
  <si>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</si>
  <si>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</si>
  <si>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</si>
  <si>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</si>
  <si>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</si>
  <si>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</si>
  <si>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</si>
  <si>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</si>
  <si>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</si>
  <si>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</si>
  <si>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</si>
  <si>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</si>
  <si>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</si>
  <si>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</si>
  <si>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</si>
  <si>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</si>
  <si>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</si>
  <si>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</si>
  <si>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</si>
  <si>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</si>
  <si>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</si>
  <si>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</si>
  <si>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</si>
  <si>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</si>
  <si>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</si>
  <si>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</si>
  <si>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</si>
  <si>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</si>
  <si>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</si>
  <si>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</si>
  <si>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</si>
  <si>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</si>
  <si>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</si>
  <si>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</si>
  <si>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</si>
  <si>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</si>
  <si>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</si>
  <si>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</si>
  <si>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</si>
  <si>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</si>
  <si>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</si>
  <si>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</si>
  <si>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</si>
  <si>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</si>
  <si>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</si>
  <si>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</si>
  <si>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</si>
  <si>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</si>
  <si>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</si>
  <si>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</si>
  <si>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</si>
  <si>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</si>
  <si>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</si>
  <si>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</si>
  <si>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</si>
  <si>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</si>
  <si>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</si>
  <si>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</si>
  <si>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</si>
  <si>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</si>
  <si>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</si>
  <si>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</si>
  <si>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</si>
  <si>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</si>
  <si>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</si>
  <si>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</si>
  <si>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</si>
  <si>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</si>
  <si>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</si>
  <si>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</si>
  <si>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</si>
  <si>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</si>
  <si>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</si>
  <si>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</si>
  <si>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</si>
  <si>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</si>
  <si>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</si>
  <si>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</si>
  <si>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</si>
  <si>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</si>
  <si>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</si>
  <si>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</si>
  <si>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</si>
  <si>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</si>
  <si>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</si>
  <si>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</si>
  <si>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</si>
  <si>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</si>
  <si>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</si>
  <si>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</si>
  <si>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</si>
  <si>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</si>
  <si>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</si>
  <si>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</si>
  <si>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</si>
  <si>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</si>
  <si>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</si>
  <si>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</si>
  <si>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</si>
  <si>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</si>
  <si>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</si>
  <si>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</si>
  <si>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</si>
  <si>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</si>
  <si>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</si>
  <si>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</si>
  <si>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</si>
  <si>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</si>
  <si>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</si>
  <si>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</si>
  <si>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</si>
  <si>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</si>
  <si>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</si>
  <si>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</si>
  <si>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</si>
  <si>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</si>
  <si>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</si>
  <si>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</si>
  <si>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</si>
  <si>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</si>
  <si>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</si>
  <si>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</si>
  <si>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</si>
  <si>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</si>
  <si>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</si>
  <si>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</si>
  <si>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</si>
  <si>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</si>
  <si>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</si>
  <si>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</si>
  <si>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</si>
  <si>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</si>
  <si>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</si>
  <si>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</si>
  <si>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</si>
  <si>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</si>
  <si>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</si>
  <si>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</si>
  <si>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</si>
  <si>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</si>
  <si>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</si>
  <si>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</si>
  <si>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</si>
  <si>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</si>
  <si>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</si>
  <si>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</si>
  <si>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</si>
  <si>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</si>
  <si>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</si>
  <si>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</si>
  <si>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</si>
  <si>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</si>
  <si>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</si>
  <si>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</si>
  <si>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</si>
  <si>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</si>
  <si>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</si>
  <si>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</si>
  <si>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</si>
  <si>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</si>
  <si>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</si>
  <si>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</si>
  <si>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</si>
  <si>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</si>
  <si>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</si>
  <si>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</si>
  <si>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</si>
  <si>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</si>
  <si>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</si>
  <si>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</si>
  <si>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</si>
  <si>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</si>
  <si>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</si>
  <si>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</si>
  <si>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</si>
  <si>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</si>
  <si>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</si>
  <si>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</si>
  <si>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</si>
  <si>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</si>
  <si>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</si>
  <si>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</si>
  <si>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</si>
  <si>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</si>
  <si>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</si>
  <si>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</si>
  <si>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</si>
  <si>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</si>
  <si>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</si>
  <si>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</si>
  <si>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</si>
  <si>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</si>
  <si>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</si>
  <si>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</si>
  <si>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</si>
  <si>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</si>
  <si>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</si>
  <si>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</si>
  <si>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</si>
  <si>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</si>
  <si>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</si>
  <si>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</si>
  <si>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</si>
  <si>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</si>
  <si>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</si>
  <si>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</si>
  <si>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</si>
  <si>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</si>
  <si>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</si>
  <si>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</si>
  <si>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</si>
  <si>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</si>
  <si>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</si>
  <si>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</si>
  <si>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</si>
  <si>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</si>
  <si>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</si>
  <si>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</si>
  <si>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</si>
  <si>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</si>
  <si>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</si>
  <si>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</si>
  <si>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</si>
  <si>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</si>
  <si>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</si>
  <si>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</si>
  <si>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</si>
  <si>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</si>
  <si>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</si>
  <si>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</si>
  <si>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</si>
  <si>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</si>
  <si>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</si>
  <si>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</si>
  <si>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</si>
  <si>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</si>
  <si>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</si>
  <si>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</si>
  <si>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</si>
  <si>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</si>
  <si>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</si>
  <si>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</si>
  <si>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</si>
  <si>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</si>
  <si>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</si>
  <si>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</si>
  <si>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</si>
  <si>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</si>
  <si>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</si>
  <si>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</si>
  <si>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</si>
  <si>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</si>
  <si>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</si>
  <si>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</si>
  <si>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</si>
  <si>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</si>
  <si>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</si>
  <si>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</si>
  <si>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</si>
  <si>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</si>
  <si>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</si>
  <si>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</si>
  <si>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</si>
  <si>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</si>
  <si>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</si>
  <si>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</si>
  <si>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</si>
  <si>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</si>
  <si>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</si>
  <si>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</si>
  <si>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</si>
  <si>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</si>
  <si>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</si>
  <si>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</si>
  <si>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</si>
  <si>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</si>
  <si>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</si>
  <si>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</si>
  <si>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</si>
  <si>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</si>
  <si>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</si>
  <si>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</si>
  <si>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</si>
  <si>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</si>
  <si>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</si>
  <si>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</si>
  <si>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</si>
  <si>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</si>
  <si>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</si>
  <si>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</si>
  <si>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</si>
  <si>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</si>
  <si>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</si>
  <si>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</si>
  <si>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</si>
  <si>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</si>
  <si>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</si>
  <si>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</si>
  <si>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</si>
  <si>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</si>
  <si>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</si>
  <si>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</si>
  <si>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</si>
  <si>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</si>
  <si>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</si>
  <si>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</si>
  <si>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</si>
  <si>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</si>
  <si>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</si>
  <si>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</si>
  <si>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</si>
  <si>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</si>
  <si>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</si>
  <si>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</si>
  <si>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</si>
  <si>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</si>
  <si>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</si>
  <si>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</si>
  <si>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</si>
  <si>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</si>
  <si>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</si>
  <si>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</si>
  <si>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</si>
  <si>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</si>
  <si>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</si>
  <si>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</si>
  <si>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</si>
  <si>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</si>
  <si>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</si>
  <si>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</si>
  <si>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</si>
  <si>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</si>
  <si>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</si>
  <si>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</si>
  <si>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</si>
  <si>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</si>
  <si>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</si>
  <si>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</si>
  <si>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</si>
  <si>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</si>
  <si>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</si>
  <si>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</si>
  <si>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</si>
  <si>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</si>
  <si>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</si>
  <si>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</si>
  <si>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</si>
  <si>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</si>
  <si>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</si>
  <si>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</si>
  <si>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</si>
  <si>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</si>
  <si>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</si>
  <si>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</si>
  <si>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</si>
  <si>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</si>
  <si>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</si>
  <si>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</si>
  <si>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</si>
  <si>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</si>
  <si>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</si>
  <si>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</si>
  <si>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</si>
  <si>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</si>
  <si>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</si>
  <si>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</si>
  <si>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</si>
  <si>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</si>
  <si>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</si>
  <si>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</si>
  <si>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</si>
  <si>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</si>
  <si>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</si>
  <si>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</si>
  <si>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</si>
  <si>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</si>
  <si>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</si>
  <si>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</si>
  <si>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</si>
  <si>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</si>
  <si>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</si>
  <si>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</si>
  <si>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</si>
  <si>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</si>
  <si>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</si>
  <si>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</si>
  <si>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</si>
  <si>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</si>
  <si>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</si>
  <si>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</si>
  <si>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</si>
  <si>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</si>
  <si>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</si>
  <si>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</si>
  <si>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</si>
  <si>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</si>
  <si>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</si>
  <si>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</si>
  <si>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</si>
  <si>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</si>
  <si>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</si>
  <si>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</si>
  <si>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</si>
  <si>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</si>
  <si>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</si>
  <si>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</si>
  <si>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</si>
  <si>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</si>
  <si>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</si>
  <si>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</si>
  <si>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</si>
  <si>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</si>
  <si>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</si>
  <si>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</si>
  <si>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</si>
  <si>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</si>
  <si>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</si>
  <si>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</si>
  <si>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</si>
  <si>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</si>
  <si>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</si>
  <si>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</si>
  <si>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</si>
  <si>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</si>
  <si>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</si>
  <si>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</si>
  <si>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</si>
  <si>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</si>
  <si>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</si>
  <si>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</si>
  <si>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</si>
  <si>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</si>
  <si>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</si>
  <si>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</si>
  <si>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</si>
  <si>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</si>
  <si>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</si>
  <si>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</si>
  <si>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</si>
  <si>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</si>
  <si>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</si>
  <si>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</si>
  <si>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</si>
  <si>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</si>
  <si>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</si>
  <si>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</si>
  <si>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</si>
  <si>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</si>
  <si>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</si>
  <si>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</si>
  <si>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</si>
  <si>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</si>
  <si>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</si>
  <si>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</si>
  <si>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</si>
  <si>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</si>
  <si>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</si>
  <si>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</si>
  <si>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</si>
  <si>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</si>
  <si>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</si>
  <si>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</si>
  <si>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</si>
  <si>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</si>
  <si>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</si>
  <si>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</si>
  <si>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</si>
  <si>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</si>
  <si>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</si>
  <si>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</si>
  <si>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</si>
  <si>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</si>
  <si>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</si>
  <si>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</si>
  <si>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</si>
  <si>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</si>
  <si>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</si>
  <si>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</si>
  <si>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</si>
  <si>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</si>
  <si>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</si>
  <si>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</si>
  <si>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</si>
  <si>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</si>
  <si>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</si>
  <si>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</si>
  <si>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</si>
  <si>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</si>
  <si>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</si>
  <si>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</si>
  <si>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</si>
  <si>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</si>
  <si>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</si>
  <si>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</si>
  <si>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</si>
  <si>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</si>
  <si>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</si>
  <si>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</si>
  <si>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</si>
  <si>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</si>
  <si>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</si>
  <si>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</si>
  <si>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</si>
  <si>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</si>
  <si>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</si>
  <si>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</si>
  <si>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</si>
  <si>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</si>
  <si>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</si>
  <si>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</si>
  <si>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</si>
  <si>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</si>
  <si>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</si>
  <si>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</si>
  <si>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</si>
  <si>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</si>
  <si>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</si>
  <si>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</si>
  <si>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</si>
  <si>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</si>
  <si>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</si>
  <si>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</si>
  <si>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</si>
  <si>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</si>
  <si>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</si>
  <si>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</si>
  <si>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</si>
  <si>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</si>
  <si>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</si>
  <si>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</si>
  <si>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</si>
  <si>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</si>
  <si>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</si>
  <si>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</si>
  <si>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</si>
  <si>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</si>
  <si>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</si>
  <si>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</si>
  <si>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</si>
  <si>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</si>
  <si>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</si>
  <si>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</si>
  <si>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</si>
  <si>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</si>
  <si>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</si>
  <si>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</si>
  <si>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</si>
  <si>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</si>
  <si>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</si>
  <si>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</si>
  <si>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</si>
  <si>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</si>
  <si>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</si>
  <si>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</si>
  <si>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</si>
  <si>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</si>
  <si>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</si>
  <si>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</si>
  <si>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</si>
  <si>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</si>
  <si>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</si>
  <si>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</si>
  <si>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</si>
  <si>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</si>
  <si>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</si>
  <si>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</si>
  <si>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</si>
  <si>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</si>
  <si>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</si>
  <si>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</si>
  <si>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</si>
  <si>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</si>
  <si>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</si>
  <si>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</si>
  <si>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</si>
  <si>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</si>
  <si>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</si>
  <si>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</si>
  <si>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</si>
  <si>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</si>
  <si>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</si>
  <si>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</si>
  <si>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</si>
  <si>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</si>
  <si>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</si>
  <si>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</si>
  <si>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</si>
  <si>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</si>
  <si>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</si>
  <si>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</si>
  <si>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</si>
  <si>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</si>
  <si>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</si>
  <si>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</si>
  <si>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</si>
  <si>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</si>
  <si>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</si>
  <si>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</si>
  <si>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</si>
  <si>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</si>
  <si>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</si>
  <si>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</si>
  <si>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</si>
  <si>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</si>
  <si>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</si>
  <si>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</si>
  <si>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</si>
  <si>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</si>
  <si>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</si>
  <si>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</si>
  <si>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</si>
  <si>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</si>
  <si>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</si>
  <si>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</si>
  <si>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</si>
  <si>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</si>
  <si>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</si>
  <si>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</si>
  <si>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</si>
  <si>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</si>
  <si>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</si>
  <si>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</si>
  <si>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</si>
  <si>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</si>
  <si>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</si>
  <si>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</si>
  <si>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</si>
  <si>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</si>
  <si>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</si>
  <si>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</si>
  <si>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</si>
  <si>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</si>
  <si>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</si>
  <si>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</si>
  <si>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</si>
  <si>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</si>
  <si>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</si>
  <si>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</si>
  <si>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</si>
  <si>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</si>
  <si>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</si>
  <si>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</si>
  <si>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</si>
  <si>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</si>
  <si>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</si>
  <si>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</si>
  <si>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</si>
  <si>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</si>
  <si>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</si>
  <si>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</si>
  <si>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</si>
  <si>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</si>
  <si>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</si>
  <si>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</si>
  <si>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</si>
  <si>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</si>
  <si>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</si>
  <si>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</si>
  <si>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</si>
  <si>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</si>
  <si>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</si>
  <si>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</si>
  <si>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</si>
  <si>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</si>
  <si>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</si>
  <si>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</si>
  <si>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</si>
  <si>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</si>
  <si>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</si>
  <si>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</si>
  <si>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</si>
  <si>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</si>
  <si>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</si>
  <si>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</si>
  <si>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</si>
  <si>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</si>
  <si>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</si>
  <si>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</si>
  <si>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</si>
  <si>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</si>
  <si>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</si>
  <si>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</si>
  <si>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</si>
  <si>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</si>
  <si>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</si>
  <si>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</si>
  <si>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</si>
  <si>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</si>
  <si>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</si>
  <si>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</si>
  <si>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</si>
  <si>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</si>
  <si>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</si>
  <si>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</si>
  <si>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</si>
  <si>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</si>
  <si>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</si>
  <si>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</si>
  <si>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</si>
  <si>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</si>
  <si>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</si>
  <si>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</si>
  <si>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</si>
  <si>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</si>
  <si>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</si>
  <si>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</si>
  <si>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</si>
  <si>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</si>
  <si>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</si>
  <si>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</si>
  <si>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</si>
  <si>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</si>
  <si>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</si>
  <si>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</si>
  <si>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</si>
  <si>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</si>
  <si>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</si>
  <si>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</si>
  <si>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</si>
  <si>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</si>
  <si>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</si>
  <si>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</si>
  <si>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</si>
  <si>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</si>
  <si>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</si>
  <si>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</si>
  <si>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</si>
  <si>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</si>
  <si>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</si>
  <si>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</si>
  <si>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</si>
  <si>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</si>
  <si>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</si>
  <si>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</si>
  <si>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</si>
  <si>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</si>
  <si>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</si>
  <si>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</si>
  <si>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</si>
  <si>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</si>
  <si>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</si>
  <si>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</si>
  <si>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</si>
  <si>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</si>
  <si>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</si>
  <si>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</si>
  <si>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</si>
  <si>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</si>
  <si>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</si>
  <si>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</si>
  <si>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</si>
  <si>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</si>
  <si>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</si>
  <si>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</si>
  <si>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</si>
  <si>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</si>
  <si>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</si>
  <si>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</si>
  <si>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</si>
  <si>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</si>
  <si>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</si>
  <si>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</si>
  <si>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</si>
  <si>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</si>
  <si>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</si>
  <si>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</si>
  <si>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</si>
  <si>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</si>
  <si>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</si>
  <si>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</si>
  <si>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</si>
  <si>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</si>
  <si>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</si>
  <si>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</si>
  <si>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</si>
  <si>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</si>
  <si>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</si>
  <si>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</si>
  <si>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</si>
  <si>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</si>
  <si>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</si>
  <si>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</si>
  <si>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</si>
  <si>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</si>
  <si>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</si>
  <si>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</si>
  <si>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</si>
  <si>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</si>
  <si>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</si>
  <si>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</si>
  <si>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</si>
  <si>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</si>
  <si>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</si>
  <si>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</si>
  <si>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</si>
  <si>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</si>
  <si>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</si>
  <si>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</si>
  <si>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</si>
  <si>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</si>
  <si>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</si>
  <si>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</si>
  <si>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</si>
  <si>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</si>
  <si>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</si>
  <si>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</si>
  <si>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</si>
  <si>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</si>
  <si>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</si>
  <si>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</si>
  <si>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</si>
  <si>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</si>
  <si>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</si>
  <si>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</si>
  <si>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</si>
  <si>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</si>
  <si>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</si>
  <si>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</si>
  <si>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</si>
  <si>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</si>
  <si>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</si>
  <si>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</si>
  <si>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</si>
  <si>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</si>
  <si>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</si>
  <si>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</si>
  <si>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</si>
  <si>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</si>
  <si>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</si>
  <si>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</si>
  <si>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</si>
  <si>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</si>
  <si>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</si>
  <si>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</si>
  <si>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</si>
  <si>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</si>
  <si>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</si>
  <si>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</si>
  <si>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</si>
  <si>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</si>
  <si>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</si>
  <si>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</si>
  <si>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</si>
  <si>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</si>
  <si>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</si>
  <si>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</si>
  <si>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</si>
  <si>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</si>
  <si>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</si>
  <si>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</si>
  <si>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</si>
  <si>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</si>
  <si>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</si>
  <si>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</si>
  <si>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</si>
  <si>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</si>
  <si>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</si>
  <si>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</si>
  <si>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</si>
  <si>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</si>
  <si>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</si>
  <si>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</si>
  <si>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</si>
  <si>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</si>
  <si>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</si>
  <si>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</si>
  <si>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</si>
  <si>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</si>
  <si>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</si>
  <si>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</si>
  <si>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</si>
  <si>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</si>
  <si>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</si>
  <si>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</si>
  <si>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</si>
  <si>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</si>
  <si>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</si>
  <si>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</si>
  <si>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</si>
  <si>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</si>
  <si>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</si>
  <si>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</si>
  <si>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</si>
  <si>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</si>
  <si>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</si>
  <si>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</si>
  <si>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</si>
  <si>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</si>
  <si>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</si>
  <si>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</si>
  <si>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</si>
  <si>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</si>
  <si>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</si>
  <si>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</si>
  <si>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</si>
  <si>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</si>
  <si>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</si>
  <si>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</si>
  <si>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</si>
  <si>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</si>
  <si>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</si>
  <si>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</si>
  <si>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</si>
  <si>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</si>
  <si>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</si>
  <si>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</si>
  <si>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</si>
  <si>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</si>
  <si>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</si>
  <si>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</si>
  <si>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</si>
  <si>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</si>
  <si>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</si>
  <si>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</si>
  <si>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</si>
  <si>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</si>
  <si>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</si>
  <si>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</si>
  <si>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</si>
  <si>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</si>
  <si>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</si>
  <si>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</si>
  <si>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</si>
  <si>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</si>
  <si>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</si>
  <si>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</si>
  <si>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</si>
  <si>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</si>
  <si>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</si>
  <si>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</si>
  <si>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</si>
  <si>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</si>
  <si>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</si>
  <si>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</si>
  <si>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</si>
  <si>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</si>
  <si>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</si>
  <si>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</si>
  <si>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</si>
  <si>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</si>
  <si>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</si>
  <si>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</si>
  <si>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</si>
  <si>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</si>
  <si>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</si>
  <si>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</si>
  <si>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</si>
  <si>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</si>
  <si>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</si>
  <si>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</si>
  <si>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</si>
  <si>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</si>
  <si>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</si>
  <si>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</si>
  <si>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</si>
  <si>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</si>
  <si>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</si>
  <si>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</si>
  <si>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</si>
  <si>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</si>
  <si>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</si>
  <si>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</si>
  <si>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</si>
  <si>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</si>
  <si>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</si>
  <si>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</si>
  <si>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</si>
  <si>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</si>
  <si>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</si>
  <si>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</si>
  <si>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</si>
  <si>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</si>
  <si>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</si>
  <si>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</si>
  <si>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</si>
  <si>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</si>
  <si>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</si>
  <si>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</si>
  <si>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</si>
  <si>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</si>
  <si>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</si>
  <si>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</si>
  <si>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</si>
  <si>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</si>
  <si>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</si>
  <si>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</si>
  <si>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</si>
  <si>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</si>
  <si>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</si>
  <si>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</si>
  <si>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</si>
  <si>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</si>
  <si>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</si>
  <si>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</si>
  <si>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</si>
  <si>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</si>
  <si>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</si>
  <si>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</si>
  <si>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</si>
  <si>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</si>
  <si>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</si>
  <si>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</si>
  <si>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</si>
  <si>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</si>
  <si>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</si>
  <si>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</si>
  <si>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</si>
  <si>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</si>
  <si>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</si>
  <si>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</si>
  <si>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</si>
  <si>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</si>
  <si>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</si>
  <si>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</si>
  <si>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</si>
  <si>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</si>
  <si>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</si>
  <si>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</si>
  <si>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</si>
  <si>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</si>
  <si>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</si>
  <si>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</si>
  <si>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</si>
  <si>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</si>
  <si>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</si>
  <si>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</si>
  <si>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</si>
  <si>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</si>
  <si>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</si>
  <si>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</si>
  <si>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</si>
  <si>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</si>
  <si>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</si>
  <si>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</si>
  <si>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</si>
  <si>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</si>
  <si>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</si>
  <si>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</si>
  <si>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</si>
  <si>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</si>
  <si>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</si>
  <si>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</si>
  <si>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</si>
  <si>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</si>
  <si>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</si>
  <si>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</si>
  <si>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</si>
  <si>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</si>
  <si>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</si>
  <si>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</si>
  <si>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</si>
  <si>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</si>
  <si>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</si>
  <si>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</si>
  <si>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</si>
  <si>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</si>
  <si>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</si>
  <si>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</si>
  <si>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</si>
  <si>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</si>
  <si>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</si>
  <si>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</si>
  <si>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</si>
  <si>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</si>
  <si>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</si>
  <si>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</si>
  <si>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</si>
  <si>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</si>
  <si>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</si>
  <si>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</si>
  <si>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</si>
  <si>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</si>
  <si>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</si>
  <si>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</si>
  <si>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</si>
  <si>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</si>
  <si>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</si>
  <si>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</si>
  <si>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</si>
  <si>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</si>
  <si>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</si>
  <si>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</si>
  <si>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</si>
  <si>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</si>
  <si>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</si>
  <si>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</si>
  <si>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</si>
  <si>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</si>
  <si>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</si>
  <si>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</si>
  <si>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</si>
  <si>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</si>
  <si>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</si>
  <si>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</si>
  <si>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</si>
  <si>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</si>
  <si>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</si>
  <si>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</si>
  <si>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</si>
  <si>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</si>
  <si>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</si>
  <si>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</si>
  <si>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</si>
  <si>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</si>
  <si>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</si>
  <si>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</si>
  <si>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</si>
  <si>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</si>
  <si>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</si>
  <si>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</si>
  <si>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</si>
  <si>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</si>
  <si>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</si>
  <si>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</si>
  <si>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</si>
  <si>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</si>
  <si>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</si>
  <si>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</si>
  <si>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</si>
  <si>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</si>
  <si>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</si>
  <si>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</si>
  <si>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</si>
  <si>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</si>
  <si>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</si>
  <si>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</si>
  <si>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</si>
  <si>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</si>
  <si>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</si>
  <si>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</si>
  <si>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</si>
  <si>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</si>
  <si>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</si>
  <si>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</si>
  <si>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</si>
  <si>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</si>
  <si>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</si>
  <si>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</si>
  <si>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</si>
  <si>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</si>
  <si>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</si>
  <si>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</si>
  <si>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</si>
  <si>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</si>
  <si>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</si>
  <si>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</si>
  <si>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</si>
  <si>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</si>
  <si>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</si>
  <si>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</si>
  <si>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</si>
  <si>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</si>
  <si>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</si>
  <si>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</si>
  <si>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</si>
  <si>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</si>
  <si>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</si>
  <si>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</si>
  <si>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</si>
  <si>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</si>
  <si>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</si>
  <si>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</si>
  <si>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</si>
  <si>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</si>
  <si>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</si>
  <si>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</si>
  <si>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</si>
  <si>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</si>
  <si>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</si>
  <si>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</si>
  <si>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</si>
  <si>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</si>
  <si>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</si>
  <si>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</si>
  <si>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</si>
  <si>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</si>
  <si>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</si>
  <si>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</si>
  <si>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</si>
  <si>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</si>
  <si>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</si>
  <si>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</si>
  <si>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</si>
  <si>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</si>
  <si>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</si>
  <si>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</si>
  <si>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</si>
  <si>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</si>
  <si>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</si>
  <si>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</si>
  <si>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</si>
  <si>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</si>
  <si>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</si>
  <si>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</si>
  <si>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</si>
  <si>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</si>
  <si>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</si>
  <si>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</si>
  <si>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</si>
  <si>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</si>
  <si>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</si>
  <si>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</si>
  <si>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</si>
  <si>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</si>
  <si>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</si>
  <si>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</si>
  <si>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</si>
  <si>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</si>
  <si>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</si>
  <si>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</si>
  <si>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</si>
  <si>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</si>
  <si>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</si>
  <si>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</si>
  <si>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</si>
  <si>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</si>
  <si>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</si>
  <si>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</si>
  <si>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</si>
  <si>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</si>
  <si>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</si>
  <si>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</si>
  <si>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</si>
  <si>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</si>
  <si>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</si>
  <si>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</si>
  <si>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</si>
  <si>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</si>
  <si>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</si>
  <si>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</si>
  <si>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</si>
  <si>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</si>
  <si>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</si>
  <si>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</si>
  <si>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</si>
  <si>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</si>
  <si>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</si>
  <si>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</si>
  <si>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</si>
  <si>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</si>
  <si>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</si>
  <si>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</si>
  <si>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</si>
  <si>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</si>
  <si>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</si>
  <si>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</si>
  <si>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</si>
  <si>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</si>
  <si>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</si>
  <si>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</si>
  <si>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</si>
  <si>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</si>
  <si>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</si>
  <si>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</si>
  <si>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</si>
  <si>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</si>
  <si>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</si>
  <si>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</si>
  <si>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</si>
  <si>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</si>
  <si>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</si>
  <si>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</si>
  <si>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</si>
  <si>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</si>
  <si>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</si>
  <si>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</si>
  <si>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</si>
  <si>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</si>
  <si>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</si>
  <si>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</si>
  <si>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</si>
  <si>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</si>
  <si>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</si>
  <si>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</si>
  <si>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</si>
  <si>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</si>
  <si>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</si>
  <si>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</si>
  <si>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</si>
  <si>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</si>
  <si>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</si>
  <si>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</si>
  <si>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</si>
  <si>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</si>
  <si>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</si>
  <si>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</si>
  <si>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</si>
  <si>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</si>
  <si>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</si>
  <si>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</si>
  <si>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</si>
  <si>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</si>
  <si>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</si>
  <si>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</si>
  <si>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</si>
  <si>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</si>
  <si>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</si>
  <si>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</si>
  <si>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</si>
  <si>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</si>
  <si>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</si>
  <si>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</si>
  <si>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</si>
  <si>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</si>
  <si>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</si>
  <si>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</si>
  <si>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</si>
  <si>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</si>
  <si>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</si>
  <si>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</si>
  <si>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</si>
  <si>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</si>
  <si>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</si>
  <si>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</si>
  <si>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</si>
  <si>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</si>
  <si>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</si>
  <si>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</si>
  <si>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</si>
  <si>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</si>
  <si>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</si>
  <si>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</si>
  <si>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</si>
  <si>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</si>
  <si>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</si>
  <si>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</si>
  <si>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</si>
  <si>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</si>
  <si>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</si>
  <si>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</si>
  <si>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</si>
  <si>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</si>
  <si>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</si>
  <si>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</si>
  <si>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</si>
  <si>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</si>
  <si>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</si>
  <si>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</si>
  <si>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</si>
  <si>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</si>
  <si>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</si>
  <si>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</si>
  <si>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</si>
  <si>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</si>
  <si>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</si>
  <si>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</si>
  <si>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</si>
  <si>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</si>
  <si>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</si>
  <si>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</si>
  <si>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</si>
  <si>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</si>
  <si>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</si>
  <si>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</si>
  <si>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</si>
  <si>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</si>
  <si>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</si>
  <si>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</si>
  <si>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</si>
  <si>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</si>
  <si>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</si>
  <si>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</si>
  <si>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</si>
  <si>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</si>
  <si>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</si>
  <si>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</si>
  <si>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</si>
  <si>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</si>
  <si>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</si>
  <si>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</si>
  <si>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</si>
  <si>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</si>
  <si>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</si>
  <si>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</si>
  <si>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</si>
  <si>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</si>
  <si>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</si>
  <si>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</si>
  <si>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</si>
  <si>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</si>
  <si>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</si>
  <si>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</si>
  <si>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</si>
  <si>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</si>
  <si>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</si>
  <si>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</si>
  <si>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</si>
  <si>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</si>
  <si>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</si>
  <si>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</si>
  <si>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</si>
  <si>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</si>
  <si>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</si>
  <si>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</si>
  <si>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</si>
  <si>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</si>
  <si>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</si>
  <si>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</si>
  <si>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</si>
  <si>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</si>
  <si>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</si>
  <si>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</si>
  <si>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</si>
  <si>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</si>
  <si>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</si>
  <si>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</si>
  <si>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</si>
  <si>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</si>
  <si>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</si>
  <si>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</si>
  <si>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</si>
  <si>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</si>
  <si>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</si>
  <si>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</si>
  <si>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</si>
  <si>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</si>
  <si>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</si>
  <si>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</si>
  <si>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</si>
  <si>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</si>
  <si>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</si>
  <si>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</si>
  <si>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</si>
  <si>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</si>
  <si>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</si>
  <si>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</si>
  <si>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</si>
  <si>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</si>
  <si>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</si>
  <si>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</si>
  <si>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</si>
  <si>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</si>
  <si>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</si>
  <si>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</si>
  <si>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</si>
  <si>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</si>
  <si>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</si>
  <si>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</si>
  <si>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</si>
  <si>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</si>
  <si>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</si>
  <si>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</si>
  <si>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</si>
  <si>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</si>
  <si>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</si>
  <si>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</si>
  <si>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</si>
  <si>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</si>
  <si>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</si>
  <si>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</si>
  <si>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</si>
  <si>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</si>
  <si>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</si>
  <si>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</si>
  <si>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</si>
  <si>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</si>
  <si>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</si>
  <si>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</si>
  <si>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</si>
  <si>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</si>
  <si>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</si>
  <si>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</si>
  <si>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</si>
  <si>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</si>
  <si>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</si>
  <si>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</si>
  <si>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</si>
  <si>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</si>
  <si>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</si>
  <si>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</si>
  <si>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</si>
  <si>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</si>
  <si>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</si>
  <si>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</si>
  <si>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</si>
  <si>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</si>
  <si>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</si>
  <si>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</si>
  <si>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</si>
  <si>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</si>
  <si>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</si>
  <si>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</si>
  <si>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</si>
  <si>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</si>
  <si>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</si>
  <si>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</si>
  <si>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</si>
  <si>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</si>
  <si>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</si>
  <si>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</si>
  <si>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</si>
  <si>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</si>
  <si>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</si>
  <si>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</si>
  <si>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</si>
  <si>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</si>
  <si>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</si>
  <si>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</si>
  <si>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</si>
  <si>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</si>
  <si>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</si>
  <si>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</si>
  <si>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</si>
  <si>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</si>
  <si>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</si>
  <si>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</si>
  <si>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</si>
  <si>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</si>
  <si>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</si>
  <si>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</si>
  <si>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</si>
  <si>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</si>
  <si>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</si>
  <si>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</si>
  <si>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</si>
  <si>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</si>
  <si>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</si>
  <si>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</si>
  <si>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</si>
  <si>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</si>
  <si>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</si>
  <si>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</si>
  <si>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</si>
  <si>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</si>
  <si>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</si>
  <si>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</si>
  <si>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</si>
  <si>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</si>
  <si>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</si>
  <si>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</si>
  <si>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</si>
  <si>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</si>
  <si>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</si>
  <si>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</si>
  <si>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</si>
  <si>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</si>
  <si>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</si>
  <si>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</si>
  <si>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</si>
  <si>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</si>
  <si>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</si>
  <si>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</si>
  <si>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</si>
  <si>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</si>
  <si>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</si>
  <si>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</si>
  <si>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</si>
  <si>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</si>
  <si>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</si>
  <si>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</si>
  <si>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</si>
  <si>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</si>
  <si>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</si>
  <si>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</si>
  <si>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</si>
  <si>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</si>
  <si>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</si>
  <si>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</si>
  <si>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</si>
  <si>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</si>
  <si>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</si>
  <si>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</si>
  <si>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</si>
  <si>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</si>
  <si>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</si>
  <si>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</si>
  <si>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</si>
  <si>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</si>
  <si>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</si>
  <si>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</si>
  <si>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</si>
  <si>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</si>
  <si>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</si>
  <si>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</si>
  <si>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</si>
  <si>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</si>
  <si>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</si>
  <si>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</si>
  <si>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</si>
  <si>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</si>
  <si>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</si>
  <si>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</si>
  <si>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</si>
  <si>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</si>
  <si>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</si>
  <si>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</si>
  <si>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</si>
  <si>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</si>
  <si>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</si>
  <si>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</si>
  <si>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</si>
  <si>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</si>
  <si>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</si>
  <si>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</si>
  <si>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</si>
  <si>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</si>
  <si>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</si>
  <si>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</si>
  <si>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</si>
  <si>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</si>
  <si>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</si>
  <si>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</si>
  <si>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</si>
  <si>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</si>
  <si>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</si>
  <si>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</si>
  <si>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</si>
  <si>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</si>
  <si>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</si>
  <si>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</si>
  <si>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</si>
  <si>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</si>
  <si>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</si>
  <si>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</si>
  <si>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</si>
  <si>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</si>
  <si>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</si>
  <si>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</si>
  <si>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</si>
  <si>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</si>
  <si>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</si>
  <si>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</si>
  <si>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</si>
  <si>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</si>
  <si>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</si>
  <si>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</si>
  <si>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</si>
  <si>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</si>
  <si>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</si>
  <si>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</si>
  <si>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</si>
  <si>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</si>
  <si>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</si>
  <si>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</si>
  <si>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</si>
  <si>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</si>
  <si>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</si>
  <si>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</si>
  <si>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</si>
  <si>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</si>
  <si>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</si>
  <si>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</si>
  <si>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</si>
  <si>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</si>
  <si>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</si>
  <si>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</si>
  <si>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</si>
  <si>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</si>
  <si>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</si>
  <si>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</si>
  <si>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</si>
  <si>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</si>
  <si>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</si>
  <si>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</si>
  <si>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</si>
  <si>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</si>
  <si>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</si>
  <si>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</si>
  <si>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</si>
  <si>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</si>
  <si>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</si>
  <si>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</si>
  <si>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</si>
  <si>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</si>
  <si>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</si>
  <si>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</si>
  <si>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</si>
  <si>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</si>
  <si>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</si>
  <si>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</si>
  <si>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</si>
  <si>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</si>
  <si>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</si>
  <si>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</si>
  <si>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</si>
  <si>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</si>
  <si>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</si>
  <si>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</si>
  <si>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</si>
  <si>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</si>
  <si>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</si>
  <si>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</si>
  <si>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</si>
  <si>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</si>
  <si>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</si>
  <si>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</si>
  <si>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</si>
  <si>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</si>
  <si>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</si>
  <si>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</si>
  <si>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</si>
  <si>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</si>
  <si>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</si>
  <si>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</si>
  <si>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</si>
  <si>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</si>
  <si>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</si>
  <si>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</si>
  <si>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</si>
  <si>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</si>
  <si>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</si>
  <si>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</si>
  <si>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</si>
  <si>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</si>
  <si>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</si>
  <si>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</si>
  <si>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</si>
  <si>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</si>
  <si>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</si>
  <si>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</si>
  <si>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</si>
  <si>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</si>
  <si>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</si>
  <si>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</si>
  <si>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</si>
  <si>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</si>
  <si>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</si>
  <si>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</si>
  <si>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</si>
  <si>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</si>
  <si>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</si>
  <si>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</si>
  <si>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</si>
  <si>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</si>
  <si>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</si>
  <si>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</si>
  <si>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</si>
  <si>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</si>
  <si>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</si>
  <si>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</si>
  <si>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</si>
  <si>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</si>
  <si>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</si>
  <si>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</si>
  <si>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</si>
  <si>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</si>
  <si>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</si>
  <si>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</si>
  <si>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</si>
  <si>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</si>
  <si>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</si>
  <si>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</si>
  <si>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</si>
  <si>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</si>
  <si>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</si>
  <si>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</si>
  <si>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</si>
  <si>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</si>
  <si>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</si>
  <si>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</si>
  <si>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</si>
  <si>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</si>
  <si>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</si>
  <si>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</si>
  <si>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</si>
  <si>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</si>
  <si>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</si>
  <si>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</si>
  <si>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</si>
  <si>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</si>
  <si>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</si>
  <si>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</si>
  <si>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</si>
  <si>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</si>
  <si>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</si>
  <si>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</si>
  <si>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</si>
  <si>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</si>
  <si>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</si>
  <si>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</si>
  <si>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</si>
  <si>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</si>
  <si>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</si>
  <si>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</si>
  <si>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</si>
  <si>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</si>
  <si>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</si>
  <si>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</si>
  <si>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</si>
  <si>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</si>
  <si>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</si>
  <si>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</si>
  <si>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</si>
  <si>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</si>
  <si>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</si>
  <si>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</si>
  <si>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</si>
  <si>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</si>
  <si>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</si>
  <si>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</si>
  <si>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</si>
  <si>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</si>
  <si>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</si>
  <si>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</si>
  <si>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</si>
  <si>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</si>
  <si>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</si>
  <si>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</si>
  <si>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</si>
  <si>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</si>
  <si>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</si>
  <si>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</si>
  <si>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</si>
  <si>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</si>
  <si>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</si>
  <si>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</si>
  <si>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</si>
  <si>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</si>
  <si>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</si>
  <si>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</si>
  <si>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</si>
  <si>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</si>
  <si>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</si>
  <si>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</si>
  <si>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</si>
  <si>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</si>
  <si>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</si>
  <si>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</si>
  <si>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</si>
  <si>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</si>
  <si>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</si>
  <si>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</si>
  <si>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</si>
  <si>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</si>
  <si>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</si>
  <si>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</si>
  <si>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</si>
  <si>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</si>
  <si>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</si>
  <si>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</si>
  <si>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</si>
  <si>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</si>
  <si>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</si>
  <si>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</si>
  <si>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</si>
  <si>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</si>
  <si>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</si>
  <si>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</si>
  <si>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</si>
  <si>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</si>
  <si>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</si>
  <si>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</si>
  <si>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</si>
  <si>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</si>
  <si>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</si>
  <si>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</si>
  <si>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</si>
  <si>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</si>
  <si>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</si>
  <si>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</si>
  <si>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</si>
  <si>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</si>
  <si>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</si>
  <si>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</si>
  <si>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</si>
  <si>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</si>
  <si>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</si>
  <si>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</si>
  <si>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</si>
  <si>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</si>
  <si>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</si>
  <si>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</si>
  <si>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</si>
  <si>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</si>
  <si>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</si>
  <si>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</si>
  <si>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</si>
  <si>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</si>
  <si>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</si>
  <si>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</si>
  <si>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</si>
  <si>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</si>
  <si>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</si>
  <si>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</si>
  <si>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</si>
  <si>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</si>
  <si>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</si>
  <si>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</si>
  <si>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</si>
  <si>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</si>
  <si>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</si>
  <si>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</si>
  <si>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</si>
  <si>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</si>
  <si>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</si>
  <si>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</si>
  <si>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</si>
  <si>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</si>
  <si>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</si>
  <si>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</si>
  <si>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</si>
  <si>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</si>
  <si>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</si>
  <si>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</si>
  <si>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</si>
  <si>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</si>
  <si>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</si>
  <si>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</si>
  <si>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</si>
  <si>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</si>
  <si>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</si>
  <si>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</si>
  <si>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</si>
  <si>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</si>
  <si>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</si>
  <si>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</si>
  <si>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</si>
  <si>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</si>
  <si>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</si>
  <si>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</si>
  <si>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</si>
  <si>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</si>
  <si>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</si>
  <si>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</si>
  <si>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</si>
  <si>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</si>
  <si>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</si>
  <si>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</si>
  <si>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</si>
  <si>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</si>
  <si>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</si>
  <si>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</si>
  <si>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</si>
  <si>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</si>
  <si>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</si>
  <si>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</si>
  <si>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</si>
  <si>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</si>
  <si>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</si>
  <si>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</si>
  <si>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</si>
  <si>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</si>
  <si>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</si>
  <si>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</si>
  <si>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</si>
  <si>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</si>
  <si>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</si>
  <si>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</si>
  <si>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</si>
  <si>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</si>
  <si>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</si>
  <si>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</si>
  <si>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</si>
  <si>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</si>
  <si>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</si>
  <si>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</si>
  <si>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</si>
  <si>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</si>
  <si>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</si>
  <si>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</si>
  <si>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</si>
  <si>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</si>
  <si>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</si>
  <si>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</si>
  <si>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</si>
  <si>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</si>
  <si>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</si>
  <si>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</si>
  <si>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</si>
  <si>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</si>
  <si>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</si>
  <si>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</si>
  <si>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</si>
  <si>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</si>
  <si>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</si>
  <si>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</si>
  <si>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</si>
  <si>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</si>
  <si>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</si>
  <si>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</si>
  <si>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</si>
  <si>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</si>
  <si>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</si>
  <si>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</si>
  <si>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</si>
  <si>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</si>
  <si>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</si>
  <si>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</si>
  <si>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</si>
  <si>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</si>
  <si>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</si>
  <si>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</si>
  <si>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</si>
  <si>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</si>
  <si>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</si>
  <si>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</si>
  <si>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</si>
  <si>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</si>
  <si>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</si>
  <si>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</si>
  <si>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</si>
  <si>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</si>
  <si>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</si>
  <si>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</si>
  <si>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</si>
  <si>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</si>
  <si>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</si>
  <si>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</si>
  <si>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</si>
  <si>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</si>
  <si>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</si>
  <si>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</si>
  <si>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</si>
  <si>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</si>
  <si>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</si>
  <si>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</si>
  <si>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</si>
  <si>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</si>
  <si>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</si>
  <si>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</si>
  <si>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</si>
  <si>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</si>
  <si>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</si>
  <si>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</si>
  <si>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</si>
  <si>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</si>
  <si>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</si>
  <si>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</si>
  <si>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</si>
  <si>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</si>
  <si>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</si>
  <si>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</si>
  <si>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</si>
  <si>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</si>
  <si>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</si>
  <si>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</si>
  <si>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</si>
  <si>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</si>
  <si>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</si>
  <si>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</si>
  <si>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</si>
  <si>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</si>
  <si>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</si>
  <si>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</si>
  <si>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</si>
  <si>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</si>
  <si>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</si>
  <si>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</si>
  <si>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</si>
  <si>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</si>
  <si>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</si>
  <si>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</si>
  <si>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</si>
  <si>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</si>
  <si>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</si>
  <si>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</si>
  <si>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</si>
  <si>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</si>
  <si>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</si>
  <si>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</si>
  <si>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</si>
  <si>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</si>
  <si>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</si>
  <si>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</si>
  <si>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</si>
  <si>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</si>
  <si>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</si>
  <si>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</si>
  <si>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</si>
  <si>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</si>
  <si>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</si>
  <si>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</si>
  <si>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</si>
  <si>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</si>
  <si>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</si>
  <si>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</si>
  <si>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</si>
  <si>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</si>
  <si>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</si>
  <si>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</si>
  <si>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</si>
  <si>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</si>
  <si>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</si>
  <si>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</si>
  <si>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</si>
  <si>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</si>
  <si>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</si>
  <si>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</si>
  <si>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</si>
  <si>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</si>
  <si>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</si>
  <si>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</si>
  <si>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</si>
  <si>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</si>
  <si>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</si>
  <si>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</si>
  <si>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</si>
  <si>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</si>
  <si>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</si>
  <si>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</si>
  <si>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</si>
  <si>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</si>
  <si>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</si>
  <si>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</si>
  <si>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</si>
  <si>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</si>
  <si>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</si>
  <si>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</si>
  <si>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</si>
  <si>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</si>
  <si>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</si>
  <si>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</si>
  <si>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</si>
  <si>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</si>
  <si>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</si>
  <si>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</si>
  <si>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</si>
  <si>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</si>
  <si>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</si>
  <si>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</si>
  <si>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</si>
  <si>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</si>
  <si>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</si>
  <si>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</si>
  <si>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</si>
  <si>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</si>
  <si>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</si>
  <si>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</si>
  <si>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</si>
  <si>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</si>
  <si>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</si>
  <si>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</si>
  <si>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</si>
  <si>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</si>
  <si>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</si>
  <si>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</si>
  <si>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</si>
  <si>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</si>
  <si>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</si>
  <si>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</si>
  <si>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</si>
  <si>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</si>
  <si>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</si>
  <si>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</si>
  <si>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</si>
  <si>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</si>
  <si>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</si>
  <si>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</si>
  <si>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</si>
  <si>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</si>
  <si>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</si>
  <si>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</si>
  <si>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</si>
  <si>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</si>
  <si>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</si>
  <si>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</si>
  <si>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</si>
  <si>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</si>
  <si>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</si>
  <si>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</si>
  <si>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</si>
  <si>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</si>
  <si>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</si>
  <si>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</si>
  <si>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</si>
  <si>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</si>
  <si>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</si>
  <si>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</si>
  <si>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</si>
  <si>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</si>
  <si>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</si>
  <si>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</si>
  <si>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</si>
  <si>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</si>
  <si>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</si>
  <si>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</si>
  <si>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</si>
  <si>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</si>
  <si>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</si>
  <si>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</si>
  <si>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</si>
  <si>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</si>
  <si>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</si>
  <si>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</si>
  <si>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</si>
  <si>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</si>
  <si>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</si>
  <si>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</si>
  <si>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</si>
  <si>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</si>
  <si>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</si>
  <si>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</si>
  <si>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</si>
  <si>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</si>
  <si>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</si>
  <si>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</si>
  <si>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</si>
  <si>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</si>
  <si>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</si>
  <si>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</si>
  <si>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</si>
  <si>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</si>
  <si>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</si>
  <si>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</si>
  <si>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</si>
  <si>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</si>
  <si>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</si>
  <si>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</si>
  <si>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</si>
  <si>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</si>
  <si>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</si>
  <si>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</si>
  <si>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</si>
  <si>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</si>
  <si>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</si>
  <si>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</si>
  <si>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</si>
  <si>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</si>
  <si>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</si>
  <si>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</si>
  <si>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</si>
  <si>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</si>
  <si>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</si>
  <si>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</si>
  <si>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</si>
  <si>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</si>
  <si>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</si>
  <si>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</si>
  <si>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</si>
  <si>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</si>
  <si>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</si>
  <si>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</si>
  <si>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</si>
  <si>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</si>
  <si>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</si>
  <si>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</si>
  <si>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</si>
  <si>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</si>
  <si>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</si>
  <si>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</si>
  <si>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</si>
  <si>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</si>
  <si>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</si>
  <si>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</si>
  <si>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</si>
  <si>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</si>
  <si>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</si>
  <si>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</si>
  <si>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</si>
  <si>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</si>
  <si>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</si>
  <si>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</si>
  <si>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</si>
  <si>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</si>
  <si>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</si>
  <si>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</si>
  <si>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</si>
  <si>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</si>
  <si>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</si>
  <si>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</si>
  <si>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</si>
  <si>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</si>
  <si>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</si>
  <si>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</si>
  <si>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</si>
  <si>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</si>
  <si>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</si>
  <si>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</si>
  <si>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</si>
  <si>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</si>
  <si>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</si>
  <si>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</si>
  <si>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</si>
  <si>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</si>
  <si>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</si>
  <si>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</si>
  <si>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</si>
  <si>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</si>
  <si>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</si>
  <si>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</si>
  <si>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</si>
  <si>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</si>
  <si>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</si>
  <si>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</si>
  <si>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</si>
  <si>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</si>
  <si>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</si>
  <si>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</si>
  <si>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</si>
  <si>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</si>
  <si>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</si>
  <si>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</si>
  <si>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</si>
  <si>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</si>
  <si>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</si>
  <si>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</si>
  <si>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</si>
  <si>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</si>
  <si>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</si>
  <si>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</si>
  <si>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</si>
  <si>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</si>
  <si>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</si>
  <si>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</si>
  <si>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</si>
  <si>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</si>
  <si>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</si>
  <si>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</si>
  <si>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</si>
  <si>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</si>
  <si>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</si>
  <si>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</si>
  <si>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</si>
  <si>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</si>
  <si>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</si>
  <si>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</si>
  <si>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</si>
  <si>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</si>
  <si>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</si>
  <si>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</si>
  <si>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</si>
  <si>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</si>
  <si>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</si>
  <si>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</si>
  <si>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</si>
  <si>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</si>
  <si>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</si>
  <si>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</si>
  <si>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</si>
  <si>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</si>
  <si>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</si>
  <si>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</si>
  <si>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</si>
  <si>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</si>
  <si>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</si>
  <si>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</si>
  <si>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</si>
  <si>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</si>
  <si>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</si>
  <si>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</si>
  <si>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</si>
  <si>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</si>
  <si>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</si>
  <si>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</si>
  <si>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</si>
  <si>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</si>
  <si>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</si>
  <si>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</si>
  <si>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</si>
  <si>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</si>
  <si>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</si>
  <si>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</si>
  <si>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</si>
  <si>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</si>
  <si>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</si>
  <si>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</si>
  <si>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</si>
  <si>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</si>
  <si>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</si>
  <si>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</si>
  <si>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</si>
  <si>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</si>
  <si>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</si>
  <si>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</si>
  <si>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</si>
  <si>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</si>
  <si>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</si>
  <si>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</si>
  <si>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</si>
  <si>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</si>
  <si>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</si>
  <si>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</si>
  <si>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</si>
  <si>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</si>
  <si>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</si>
  <si>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</si>
  <si>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</si>
  <si>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</si>
  <si>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</si>
  <si>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</si>
  <si>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</si>
  <si>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</si>
  <si>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</si>
  <si>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</si>
  <si>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</si>
  <si>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</si>
  <si>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</si>
  <si>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</si>
  <si>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</si>
  <si>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</si>
  <si>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</si>
  <si>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</si>
  <si>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</si>
  <si>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</si>
  <si>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</si>
  <si>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</si>
  <si>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</si>
  <si>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</si>
  <si>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</si>
  <si>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</si>
  <si>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</si>
  <si>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</si>
  <si>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</si>
  <si>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</si>
  <si>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</si>
  <si>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</si>
  <si>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</si>
  <si>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</si>
  <si>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</si>
  <si>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</si>
  <si>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</si>
  <si>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</si>
  <si>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</si>
  <si>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</si>
  <si>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</si>
  <si>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</si>
  <si>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</si>
  <si>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</si>
  <si>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</si>
  <si>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</si>
  <si>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</si>
  <si>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</si>
  <si>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</si>
  <si>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</si>
  <si>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</si>
  <si>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</si>
  <si>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</si>
  <si>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</si>
  <si>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</si>
  <si>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</si>
  <si>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</si>
  <si>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</si>
  <si>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</si>
  <si>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</si>
  <si>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</si>
  <si>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</si>
  <si>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</si>
  <si>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</si>
  <si>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</si>
  <si>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</si>
  <si>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</si>
  <si>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</si>
  <si>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</si>
  <si>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</si>
  <si>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</si>
  <si>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</si>
  <si>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</si>
  <si>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</si>
  <si>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</si>
  <si>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</si>
  <si>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</si>
  <si>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</si>
  <si>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</si>
  <si>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</si>
  <si>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</si>
  <si>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</si>
  <si>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</si>
  <si>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</si>
  <si>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</si>
  <si>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</si>
  <si>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</si>
  <si>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</si>
  <si>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</si>
  <si>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</si>
  <si>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</si>
  <si>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</si>
  <si>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</si>
  <si>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</si>
  <si>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</si>
  <si>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</si>
  <si>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</si>
  <si>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</si>
  <si>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</si>
  <si>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</si>
  <si>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</si>
  <si>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</si>
  <si>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</si>
  <si>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</si>
  <si>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</si>
  <si>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</si>
  <si>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</si>
  <si>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</si>
  <si>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</si>
  <si>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</si>
  <si>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</si>
  <si>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</si>
  <si>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</si>
  <si>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</si>
  <si>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</si>
  <si>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</si>
  <si>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</si>
  <si>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</si>
  <si>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</si>
  <si>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</si>
  <si>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</si>
  <si>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</si>
  <si>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</si>
  <si>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</si>
  <si>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</si>
  <si>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</si>
  <si>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</si>
  <si>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</si>
  <si>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</si>
  <si>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</si>
  <si>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</si>
  <si>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</si>
  <si>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</si>
  <si>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</si>
  <si>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</si>
  <si>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</si>
  <si>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</si>
  <si>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</si>
  <si>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</si>
  <si>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</si>
  <si>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</si>
  <si>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</si>
  <si>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</si>
  <si>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</si>
  <si>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</si>
  <si>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</si>
  <si>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</si>
  <si>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</si>
  <si>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</si>
  <si>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</si>
  <si>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</si>
  <si>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</si>
  <si>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</si>
  <si>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</si>
  <si>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</si>
  <si>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</si>
  <si>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</si>
  <si>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</si>
  <si>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</si>
  <si>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</si>
  <si>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</si>
  <si>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</si>
  <si>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</si>
  <si>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</si>
  <si>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</si>
  <si>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</si>
  <si>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</si>
  <si>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</si>
  <si>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</si>
  <si>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</si>
  <si>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</si>
  <si>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</si>
  <si>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</si>
  <si>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</si>
  <si>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</si>
  <si>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</si>
  <si>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</si>
  <si>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</si>
  <si>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</si>
  <si>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</si>
  <si>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</si>
  <si>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</si>
  <si>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</si>
  <si>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</si>
  <si>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</si>
  <si>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</si>
  <si>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</si>
  <si>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</si>
  <si>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</si>
  <si>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</si>
  <si>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</si>
  <si>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</si>
  <si>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</si>
  <si>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</si>
  <si>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</si>
  <si>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</si>
  <si>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</si>
  <si>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</si>
  <si>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</si>
  <si>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</si>
  <si>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</si>
  <si>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</si>
  <si>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</si>
  <si>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</si>
  <si>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</si>
  <si>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</si>
  <si>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</si>
  <si>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</si>
  <si>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</si>
  <si>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</si>
  <si>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</si>
  <si>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</si>
  <si>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</si>
  <si>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</si>
  <si>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</si>
  <si>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</si>
  <si>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</si>
  <si>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</si>
  <si>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</si>
  <si>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</si>
  <si>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</si>
  <si>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</si>
  <si>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</si>
  <si>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</si>
  <si>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</si>
  <si>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</si>
  <si>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</si>
  <si>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</si>
  <si>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</si>
  <si>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</si>
  <si>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</si>
  <si>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</si>
  <si>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</si>
  <si>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</si>
  <si>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</si>
  <si>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</si>
  <si>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</si>
  <si>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</si>
  <si>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</si>
  <si>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</si>
  <si>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</si>
  <si>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</si>
  <si>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</si>
  <si>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</si>
  <si>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</si>
  <si>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</si>
  <si>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</si>
  <si>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</si>
  <si>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</si>
  <si>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</si>
  <si>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</si>
  <si>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</si>
  <si>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</si>
  <si>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</si>
  <si>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</si>
  <si>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</si>
  <si>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</si>
  <si>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</si>
  <si>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</si>
  <si>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</si>
  <si>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</si>
  <si>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</si>
  <si>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</si>
  <si>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</si>
  <si>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</si>
  <si>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</si>
  <si>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</si>
  <si>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</si>
  <si>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</si>
  <si>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</si>
  <si>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</si>
  <si>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</si>
  <si>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</si>
  <si>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</si>
  <si>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</si>
  <si>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</si>
  <si>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</si>
  <si>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</si>
  <si>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</si>
  <si>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</si>
  <si>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</si>
  <si>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</si>
  <si>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</si>
  <si>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</si>
  <si>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</si>
  <si>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</si>
  <si>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</si>
  <si>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</si>
  <si>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</si>
  <si>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</si>
  <si>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</si>
  <si>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</si>
  <si>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</si>
  <si>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</si>
  <si>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</si>
  <si>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</si>
  <si>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</si>
  <si>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</si>
  <si>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</si>
  <si>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</si>
  <si>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</si>
  <si>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</si>
  <si>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</si>
  <si>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</si>
  <si>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</si>
  <si>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</si>
  <si>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</si>
  <si>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</si>
  <si>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</si>
  <si>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</si>
  <si>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</si>
  <si>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</si>
  <si>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</si>
  <si>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</si>
  <si>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</si>
  <si>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</si>
  <si>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</si>
  <si>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</si>
  <si>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</si>
  <si>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</si>
  <si>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</si>
  <si>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</si>
  <si>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</si>
  <si>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</si>
  <si>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</si>
  <si>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</si>
  <si>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</si>
  <si>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</si>
  <si>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</si>
  <si>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</si>
  <si>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</si>
  <si>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</si>
  <si>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</si>
  <si>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</si>
  <si>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</si>
  <si>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</si>
  <si>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</si>
  <si>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</si>
  <si>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</si>
  <si>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</si>
  <si>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</si>
  <si>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</si>
  <si>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</si>
  <si>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</si>
  <si>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</si>
  <si>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</si>
  <si>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</si>
  <si>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</si>
  <si>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</si>
  <si>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</si>
  <si>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</si>
  <si>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</si>
  <si>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</si>
  <si>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</si>
  <si>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</si>
  <si>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</si>
  <si>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</si>
  <si>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</si>
  <si>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</si>
  <si>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</si>
  <si>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</si>
  <si>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</si>
  <si>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</si>
  <si>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</si>
  <si>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</si>
  <si>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</si>
  <si>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</si>
  <si>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</si>
  <si>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</si>
  <si>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</si>
  <si>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</si>
  <si>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</si>
  <si>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</si>
  <si>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</si>
  <si>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</si>
  <si>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</si>
  <si>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</si>
  <si>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</si>
  <si>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</si>
  <si>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</si>
  <si>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</si>
  <si>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</si>
  <si>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</si>
  <si>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</si>
  <si>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</si>
  <si>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</si>
  <si>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</si>
  <si>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</si>
  <si>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</si>
  <si>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</si>
  <si>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</si>
  <si>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</si>
  <si>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</si>
  <si>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</si>
  <si>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</si>
  <si>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</si>
  <si>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</si>
  <si>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</si>
  <si>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</si>
  <si>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</si>
  <si>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</si>
  <si>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</si>
  <si>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</si>
  <si>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</si>
  <si>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</si>
  <si>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</si>
  <si>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</si>
  <si>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</si>
  <si>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</si>
  <si>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</si>
  <si>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</si>
  <si>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</si>
  <si>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</si>
  <si>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</si>
  <si>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</si>
  <si>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</si>
  <si>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</si>
  <si>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</si>
  <si>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</si>
  <si>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</si>
  <si>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</si>
  <si>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</si>
  <si>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</si>
  <si>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</si>
  <si>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</si>
  <si>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</si>
  <si>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</si>
  <si>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</si>
  <si>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</si>
  <si>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</si>
  <si>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</si>
  <si>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</si>
  <si>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</si>
  <si>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</si>
  <si>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</si>
  <si>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</si>
  <si>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</si>
  <si>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</si>
  <si>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</si>
  <si>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</si>
  <si>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</si>
  <si>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</si>
  <si>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</si>
  <si>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</si>
  <si>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</si>
  <si>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</si>
  <si>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</si>
  <si>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</si>
  <si>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</si>
  <si>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</si>
  <si>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</si>
  <si>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</si>
  <si>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</si>
  <si>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</si>
  <si>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</si>
  <si>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</si>
  <si>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</si>
  <si>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</si>
  <si>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</si>
  <si>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</si>
  <si>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</si>
  <si>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</si>
  <si>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</si>
  <si>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</si>
  <si>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</si>
  <si>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</si>
  <si>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</si>
  <si>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</si>
  <si>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</si>
  <si>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</si>
  <si>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</si>
  <si>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</si>
  <si>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</si>
  <si>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</si>
  <si>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</si>
  <si>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</si>
  <si>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</si>
  <si>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</si>
  <si>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</si>
  <si>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</si>
  <si>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</si>
  <si>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</si>
  <si>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</si>
  <si>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</si>
  <si>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</si>
  <si>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</si>
  <si>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</si>
  <si>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</si>
  <si>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</si>
  <si>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</si>
  <si>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</si>
  <si>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</si>
  <si>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</si>
  <si>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</si>
  <si>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</si>
  <si>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</si>
  <si>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</si>
  <si>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</si>
  <si>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</si>
  <si>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</si>
  <si>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</si>
  <si>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</si>
  <si>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</si>
  <si>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</si>
  <si>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</si>
  <si>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</si>
  <si>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</si>
  <si>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</si>
  <si>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</si>
  <si>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</si>
  <si>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</si>
  <si>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</si>
  <si>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</si>
  <si>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</si>
  <si>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</si>
  <si>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</si>
  <si>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</si>
  <si>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</si>
  <si>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</si>
  <si>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</si>
  <si>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</si>
  <si>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</si>
  <si>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</si>
  <si>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</si>
  <si>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</si>
  <si>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</si>
  <si>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</si>
  <si>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</si>
  <si>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</si>
  <si>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</si>
  <si>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</si>
  <si>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</si>
  <si>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</si>
  <si>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</si>
  <si>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</si>
  <si>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</si>
  <si>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</si>
  <si>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</si>
  <si>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</si>
  <si>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</si>
  <si>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</si>
  <si>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</si>
  <si>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</si>
  <si>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</si>
  <si>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</si>
  <si>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</si>
  <si>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</si>
  <si>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</si>
  <si>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</si>
  <si>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</si>
  <si>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</si>
  <si>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</si>
  <si>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</si>
  <si>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</si>
  <si>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</si>
  <si>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</si>
  <si>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</si>
  <si>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</si>
  <si>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</si>
  <si>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</si>
  <si>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</si>
  <si>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</si>
  <si>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</si>
  <si>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</si>
  <si>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</si>
  <si>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</si>
  <si>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</si>
  <si>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</si>
  <si>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</si>
  <si>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</si>
  <si>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</si>
  <si>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</si>
  <si>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</si>
  <si>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</si>
  <si>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</si>
  <si>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</si>
  <si>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</si>
  <si>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</si>
  <si>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</si>
  <si>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</si>
  <si>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</si>
  <si>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</si>
  <si>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</si>
  <si>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</si>
  <si>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</si>
  <si>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</si>
  <si>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</si>
  <si>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</si>
  <si>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</si>
  <si>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</si>
  <si>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</si>
  <si>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</si>
  <si>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</si>
  <si>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</si>
  <si>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</si>
  <si>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</si>
  <si>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</si>
  <si>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</si>
  <si>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</si>
  <si>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</si>
  <si>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</si>
  <si>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</si>
  <si>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</si>
  <si>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</si>
  <si>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</si>
  <si>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</si>
  <si>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</si>
  <si>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</si>
  <si>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</si>
  <si>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</si>
  <si>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</si>
  <si>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</si>
  <si>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</si>
  <si>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</si>
  <si>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</si>
  <si>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</si>
  <si>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</si>
  <si>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</si>
  <si>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</si>
  <si>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</si>
  <si>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</si>
  <si>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</si>
  <si>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</si>
  <si>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</si>
  <si>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</si>
  <si>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</si>
  <si>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</si>
  <si>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</si>
  <si>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</si>
  <si>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</si>
  <si>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</si>
  <si>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</si>
  <si>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</si>
  <si>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</si>
  <si>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</si>
  <si>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</si>
  <si>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</si>
  <si>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</si>
  <si>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</si>
  <si>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</si>
  <si>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</si>
  <si>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</si>
  <si>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</si>
  <si>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</si>
  <si>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</si>
  <si>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</si>
  <si>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</si>
  <si>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</si>
  <si>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</si>
  <si>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</si>
  <si>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</si>
  <si>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</si>
  <si>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</si>
  <si>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</si>
  <si>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</si>
  <si>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</si>
  <si>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</si>
  <si>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</si>
  <si>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</si>
  <si>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</si>
  <si>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</si>
  <si>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</si>
  <si>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</si>
  <si>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</si>
  <si>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</si>
  <si>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</si>
  <si>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</si>
  <si>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</si>
  <si>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</si>
  <si>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</si>
  <si>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</si>
  <si>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</si>
  <si>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</si>
  <si>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</si>
  <si>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</si>
  <si>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</si>
  <si>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</si>
  <si>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</si>
  <si>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</si>
  <si>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</si>
  <si>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</si>
  <si>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</si>
  <si>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</si>
  <si>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</si>
  <si>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</si>
  <si>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</si>
  <si>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</si>
  <si>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</si>
  <si>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</si>
  <si>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</si>
  <si>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</si>
  <si>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</si>
  <si>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</si>
  <si>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</si>
  <si>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</si>
  <si>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</si>
  <si>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</si>
  <si>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</si>
  <si>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</si>
  <si>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</si>
  <si>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</si>
  <si>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</si>
  <si>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</si>
  <si>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</si>
  <si>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</si>
  <si>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</si>
  <si>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</si>
  <si>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</si>
  <si>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</si>
  <si>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</si>
  <si>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</si>
  <si>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</si>
  <si>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</si>
  <si>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</si>
  <si>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</si>
  <si>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</si>
  <si>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</si>
  <si>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</si>
  <si>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</si>
  <si>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</si>
  <si>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</si>
  <si>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</si>
  <si>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</si>
  <si>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</si>
  <si>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</si>
  <si>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</si>
  <si>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</si>
  <si>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</si>
  <si>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</si>
  <si>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</si>
  <si>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</si>
  <si>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</si>
  <si>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</si>
  <si>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</si>
  <si>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</si>
  <si>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</si>
  <si>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</si>
  <si>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</si>
  <si>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</si>
  <si>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</si>
  <si>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</si>
  <si>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</si>
  <si>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</si>
  <si>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</si>
  <si>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</si>
  <si>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</si>
  <si>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</si>
  <si>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</si>
  <si>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</si>
  <si>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</si>
  <si>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</si>
  <si>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</si>
  <si>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</si>
  <si>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</si>
  <si>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</si>
  <si>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</si>
  <si>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</si>
  <si>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</si>
  <si>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</si>
  <si>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</si>
  <si>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</si>
  <si>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</si>
  <si>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</si>
  <si>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</si>
  <si>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</si>
  <si>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</si>
  <si>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</si>
  <si>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</si>
  <si>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</si>
  <si>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</si>
  <si>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</si>
  <si>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</si>
  <si>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</si>
  <si>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</si>
  <si>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</si>
  <si>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</si>
  <si>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</si>
  <si>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</si>
  <si>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</si>
  <si>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</si>
  <si>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</si>
  <si>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</si>
  <si>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</si>
  <si>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</si>
  <si>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</si>
  <si>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</si>
  <si>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</si>
  <si>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</si>
  <si>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</si>
  <si>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</si>
  <si>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</si>
  <si>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</si>
  <si>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</si>
  <si>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</si>
  <si>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</si>
  <si>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</si>
  <si>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</si>
  <si>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</si>
  <si>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</si>
  <si>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</si>
  <si>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</si>
  <si>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</si>
  <si>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</si>
  <si>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</si>
  <si>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</si>
  <si>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</si>
  <si>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</si>
  <si>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</si>
  <si>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</si>
  <si>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</si>
  <si>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</si>
  <si>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</si>
  <si>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</si>
  <si>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</si>
  <si>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</si>
  <si>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</si>
  <si>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</si>
  <si>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</si>
  <si>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</si>
  <si>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</si>
  <si>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</si>
  <si>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</si>
  <si>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</si>
  <si>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</si>
  <si>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</si>
  <si>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</si>
  <si>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</si>
  <si>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</si>
  <si>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</si>
  <si>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</si>
  <si>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</si>
  <si>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</si>
  <si>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</si>
  <si>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</si>
  <si>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</si>
  <si>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</si>
  <si>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</si>
  <si>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</si>
  <si>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</si>
  <si>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</si>
  <si>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</si>
  <si>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</si>
  <si>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</si>
  <si>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</si>
  <si>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</si>
  <si>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</si>
  <si>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</si>
  <si>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</si>
  <si>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</si>
  <si>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</si>
  <si>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</si>
  <si>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</si>
  <si>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</si>
  <si>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</si>
  <si>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</si>
  <si>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</si>
  <si>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</si>
  <si>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</si>
  <si>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</si>
  <si>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</si>
  <si>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</si>
  <si>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</si>
  <si>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</si>
  <si>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</si>
  <si>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</si>
  <si>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</si>
  <si>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</si>
  <si>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</si>
  <si>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</si>
  <si>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</si>
  <si>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</si>
  <si>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</si>
  <si>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</si>
  <si>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</si>
  <si>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</si>
  <si>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</si>
  <si>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</si>
  <si>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</si>
  <si>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</si>
  <si>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</si>
  <si>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</si>
  <si>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</si>
  <si>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</si>
  <si>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</si>
  <si>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</si>
  <si>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</si>
  <si>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</si>
  <si>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</si>
  <si>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</si>
  <si>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</si>
  <si>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</si>
  <si>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</si>
  <si>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</si>
  <si>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</si>
  <si>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</si>
  <si>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</si>
  <si>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</si>
  <si>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</si>
  <si>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</si>
  <si>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</si>
  <si>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</si>
  <si>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</si>
  <si>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</si>
  <si>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</si>
  <si>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</si>
  <si>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</si>
  <si>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</si>
  <si>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</si>
  <si>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</si>
  <si>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</si>
  <si>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</si>
  <si>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</si>
  <si>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</si>
  <si>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</si>
  <si>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</si>
  <si>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</si>
  <si>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</si>
  <si>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</si>
  <si>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</si>
  <si>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</si>
  <si>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</si>
  <si>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</si>
  <si>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</si>
  <si>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</si>
  <si>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</si>
  <si>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</si>
  <si>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</si>
  <si>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</si>
  <si>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</si>
  <si>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</si>
  <si>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</si>
  <si>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</si>
  <si>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</si>
  <si>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</si>
  <si>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</si>
  <si>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</si>
  <si>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</si>
  <si>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</si>
  <si>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</si>
  <si>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</si>
  <si>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</si>
  <si>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</si>
  <si>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</si>
  <si>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</si>
  <si>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</si>
  <si>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</si>
  <si>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</si>
  <si>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</si>
  <si>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</si>
  <si>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</si>
  <si>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</si>
  <si>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</si>
  <si>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</si>
  <si>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</si>
  <si>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</si>
  <si>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</si>
  <si>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</si>
  <si>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</si>
  <si>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</si>
  <si>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</si>
  <si>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</si>
  <si>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</si>
  <si>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</si>
  <si>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</si>
  <si>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</si>
  <si>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</si>
  <si>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</si>
  <si>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</si>
  <si>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</si>
  <si>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</si>
  <si>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</si>
  <si>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</si>
  <si>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</si>
  <si>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</si>
  <si>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</si>
  <si>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</si>
  <si>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</si>
  <si>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</si>
  <si>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</si>
  <si>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</si>
  <si>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</si>
  <si>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</si>
  <si>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</si>
  <si>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</si>
  <si>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</si>
  <si>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</si>
  <si>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</si>
  <si>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</si>
  <si>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</si>
  <si>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</si>
  <si>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</si>
  <si>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</si>
  <si>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</si>
  <si>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</si>
  <si>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</si>
  <si>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</si>
  <si>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</si>
  <si>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</si>
  <si>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</si>
  <si>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</si>
  <si>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</si>
  <si>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</si>
  <si>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</si>
  <si>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</si>
  <si>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</si>
  <si>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</si>
  <si>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</si>
  <si>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</si>
  <si>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</si>
  <si>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</si>
  <si>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</si>
  <si>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</si>
  <si>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</si>
  <si>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</si>
  <si>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</si>
  <si>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</si>
  <si>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</si>
  <si>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</si>
  <si>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</si>
  <si>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</si>
  <si>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</si>
  <si>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</si>
  <si>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</si>
  <si>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</si>
  <si>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</si>
  <si>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</si>
  <si>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</si>
  <si>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</si>
  <si>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</si>
  <si>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</si>
  <si>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</si>
  <si>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</si>
  <si>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</si>
  <si>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</si>
  <si>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</si>
  <si>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</si>
  <si>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</si>
  <si>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</si>
  <si>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</si>
  <si>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</si>
  <si>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</si>
  <si>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</si>
  <si>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</si>
  <si>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</si>
  <si>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</si>
  <si>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</si>
  <si>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</si>
  <si>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</si>
  <si>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</si>
  <si>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</si>
  <si>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</si>
  <si>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</si>
  <si>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</si>
  <si>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</si>
  <si>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</si>
  <si>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</si>
  <si>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</si>
  <si>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</si>
  <si>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</si>
  <si>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</si>
  <si>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</si>
  <si>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</si>
  <si>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</si>
  <si>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</si>
  <si>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</si>
  <si>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</si>
  <si>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</si>
  <si>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</si>
  <si>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</si>
  <si>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</si>
  <si>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</si>
  <si>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</si>
  <si>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</si>
  <si>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</si>
  <si>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</si>
  <si>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</si>
  <si>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</si>
  <si>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</si>
  <si>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</si>
  <si>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</si>
  <si>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</si>
  <si>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</si>
  <si>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</si>
  <si>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</si>
  <si>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</si>
  <si>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</si>
  <si>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</si>
  <si>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</si>
  <si>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</si>
  <si>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</si>
  <si>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</si>
  <si>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</si>
  <si>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</si>
  <si>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</si>
  <si>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</si>
  <si>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</si>
  <si>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</si>
  <si>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</si>
  <si>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</si>
  <si>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</si>
  <si>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</si>
  <si>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</si>
  <si>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</si>
  <si>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</si>
  <si>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</si>
  <si>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</si>
  <si>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</si>
  <si>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</si>
  <si>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</si>
  <si>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</si>
  <si>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</si>
  <si>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</si>
  <si>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</si>
  <si>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</si>
  <si>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</si>
  <si>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</si>
  <si>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</si>
  <si>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</si>
  <si>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</si>
  <si>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</si>
  <si>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</si>
  <si>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</si>
  <si>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</si>
  <si>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</si>
  <si>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</si>
  <si>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</si>
  <si>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</si>
  <si>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</si>
  <si>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</si>
  <si>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</si>
  <si>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</si>
  <si>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</si>
  <si>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</si>
  <si>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</si>
  <si>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</si>
  <si>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</si>
  <si>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</si>
  <si>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</si>
  <si>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</si>
  <si>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</si>
  <si>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</si>
  <si>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</si>
  <si>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</si>
  <si>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</si>
  <si>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</si>
  <si>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</si>
  <si>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</si>
  <si>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</si>
  <si>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</si>
  <si>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</si>
  <si>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</si>
  <si>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</si>
  <si>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</si>
  <si>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</si>
  <si>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</si>
  <si>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</si>
  <si>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</si>
  <si>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</si>
  <si>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</si>
  <si>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</si>
  <si>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</si>
  <si>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</si>
  <si>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</si>
  <si>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</si>
  <si>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</si>
  <si>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</si>
  <si>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</si>
  <si>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</si>
  <si>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</si>
  <si>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</si>
  <si>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</si>
  <si>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</si>
  <si>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</si>
  <si>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</si>
  <si>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</si>
  <si>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</si>
  <si>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</si>
  <si>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</si>
  <si>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</si>
  <si>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</si>
  <si>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</si>
  <si>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</si>
  <si>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</si>
  <si>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</si>
  <si>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</si>
  <si>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</si>
  <si>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</si>
  <si>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</si>
  <si>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</si>
  <si>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</si>
  <si>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</si>
  <si>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</si>
  <si>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</si>
  <si>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</si>
  <si>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</si>
  <si>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</si>
  <si>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</si>
  <si>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</si>
  <si>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</si>
  <si>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</si>
  <si>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</si>
  <si>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</si>
  <si>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</si>
  <si>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</si>
  <si>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</si>
  <si>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</si>
  <si>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</si>
  <si>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</si>
  <si>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</si>
  <si>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</si>
  <si>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</si>
  <si>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</si>
  <si>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</si>
  <si>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</si>
  <si>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</si>
  <si>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</si>
  <si>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</si>
  <si>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</si>
  <si>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</si>
  <si>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</si>
  <si>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</si>
  <si>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</si>
  <si>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</si>
  <si>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</si>
  <si>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</si>
  <si>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</si>
  <si>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</si>
  <si>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</si>
  <si>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</si>
  <si>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</si>
  <si>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</si>
  <si>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</si>
  <si>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</si>
  <si>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</si>
  <si>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</si>
  <si>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</si>
  <si>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</si>
  <si>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</si>
  <si>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</si>
  <si>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</si>
  <si>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</si>
  <si>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</si>
  <si>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</si>
  <si>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</si>
  <si>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</si>
  <si>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</si>
  <si>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</si>
  <si>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</si>
  <si>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</si>
  <si>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</si>
  <si>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</si>
  <si>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</si>
  <si>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</si>
  <si>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</si>
  <si>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</si>
  <si>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</si>
  <si>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</si>
  <si>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</si>
  <si>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</si>
  <si>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</si>
  <si>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</si>
  <si>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</si>
  <si>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</si>
  <si>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</si>
  <si>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</si>
  <si>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</si>
  <si>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</si>
  <si>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</si>
  <si>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</si>
  <si>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</si>
  <si>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</si>
  <si>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</si>
  <si>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</si>
  <si>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</si>
  <si>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</si>
  <si>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</si>
  <si>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</si>
  <si>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</si>
  <si>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</si>
  <si>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</si>
  <si>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</si>
  <si>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</si>
  <si>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</si>
  <si>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</si>
  <si>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</si>
  <si>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</si>
  <si>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</si>
  <si>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</si>
  <si>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</si>
  <si>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</si>
  <si>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</si>
  <si>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</si>
  <si>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</si>
  <si>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</si>
  <si>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</si>
  <si>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</si>
  <si>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</si>
  <si>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</si>
  <si>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</si>
  <si>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</si>
  <si>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</si>
  <si>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</si>
  <si>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</si>
  <si>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</si>
  <si>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</si>
  <si>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</si>
  <si>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</si>
  <si>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</si>
  <si>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</si>
  <si>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</si>
  <si>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</si>
  <si>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</si>
  <si>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</si>
  <si>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</si>
  <si>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</si>
  <si>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</si>
  <si>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</si>
  <si>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</si>
  <si>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</si>
  <si>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</si>
  <si>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</si>
  <si>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</si>
  <si>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</si>
  <si>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</si>
  <si>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</si>
  <si>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</si>
  <si>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</si>
  <si>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</si>
  <si>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</si>
  <si>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</si>
  <si>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</si>
  <si>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</si>
  <si>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</si>
  <si>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</si>
  <si>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</si>
  <si>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</si>
  <si>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</si>
  <si>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</si>
  <si>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</si>
  <si>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</si>
  <si>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</si>
  <si>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</si>
  <si>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</si>
  <si>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</si>
  <si>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</si>
  <si>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</si>
  <si>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</si>
  <si>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</si>
  <si>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</si>
  <si>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</si>
  <si>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</si>
  <si>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</si>
  <si>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</si>
  <si>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</si>
  <si>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</si>
  <si>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</si>
  <si>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</si>
  <si>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</si>
  <si>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</si>
  <si>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</si>
  <si>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</si>
  <si>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</si>
  <si>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</si>
  <si>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</si>
  <si>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</si>
  <si>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</si>
  <si>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</si>
  <si>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</si>
  <si>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</si>
  <si>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</si>
  <si>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</si>
  <si>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</si>
  <si>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</si>
  <si>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</si>
  <si>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</si>
  <si>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</si>
  <si>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</si>
  <si>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</si>
  <si>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</si>
  <si>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</si>
  <si>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</si>
  <si>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</si>
  <si>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</si>
  <si>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</si>
  <si>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</si>
  <si>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</si>
  <si>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</si>
  <si>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</si>
  <si>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</si>
  <si>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</si>
  <si>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</si>
  <si>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</si>
  <si>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</si>
  <si>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</si>
  <si>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</si>
  <si>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</si>
  <si>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</si>
  <si>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</si>
  <si>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</si>
  <si>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</si>
  <si>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</si>
  <si>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</si>
  <si>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</si>
  <si>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</si>
  <si>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</si>
  <si>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</si>
  <si>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</si>
  <si>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</si>
  <si>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</si>
  <si>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</si>
  <si>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</si>
  <si>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</si>
  <si>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</si>
  <si>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</si>
  <si>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</si>
  <si>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</si>
  <si>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</si>
  <si>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</si>
  <si>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</si>
  <si>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</si>
  <si>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</si>
  <si>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</si>
  <si>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</si>
  <si>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</si>
  <si>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</si>
  <si>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</si>
  <si>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</si>
  <si>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</si>
  <si>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</si>
  <si>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</si>
  <si>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</si>
  <si>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</si>
  <si>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</si>
  <si>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</si>
  <si>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</si>
  <si>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</si>
  <si>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</si>
  <si>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</si>
  <si>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</si>
  <si>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</si>
  <si>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</si>
  <si>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</si>
  <si>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</si>
  <si>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</si>
  <si>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</si>
  <si>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</si>
  <si>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</si>
  <si>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</si>
  <si>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</si>
  <si>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</si>
  <si>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</si>
  <si>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</si>
  <si>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</si>
  <si>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</si>
  <si>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</si>
  <si>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</si>
  <si>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</si>
  <si>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</si>
  <si>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</si>
  <si>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</si>
  <si>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</si>
  <si>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</si>
  <si>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</si>
  <si>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</si>
  <si>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</si>
  <si>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</si>
  <si>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</si>
  <si>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</si>
  <si>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</si>
  <si>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</si>
  <si>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</si>
  <si>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</si>
  <si>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</si>
  <si>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</si>
  <si>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</si>
  <si>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</si>
  <si>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</si>
  <si>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</si>
  <si>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</si>
  <si>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</si>
  <si>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</si>
  <si>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</si>
  <si>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</si>
  <si>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</si>
  <si>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</si>
  <si>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</si>
  <si>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</si>
  <si>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</si>
  <si>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</si>
  <si>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</si>
  <si>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</si>
  <si>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</si>
  <si>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</si>
  <si>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</si>
  <si>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</si>
  <si>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</si>
  <si>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</si>
  <si>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</si>
  <si>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</si>
  <si>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</si>
  <si>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</si>
  <si>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</si>
  <si>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</si>
  <si>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</si>
  <si>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</si>
  <si>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</si>
  <si>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</si>
  <si>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</si>
  <si>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</si>
  <si>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</si>
  <si>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</si>
  <si>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</si>
  <si>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</si>
  <si>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</si>
  <si>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</si>
  <si>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</si>
  <si>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</si>
  <si>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</si>
  <si>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</si>
  <si>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</si>
  <si>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</si>
  <si>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</si>
  <si>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</si>
  <si>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</si>
  <si>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</si>
  <si>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</si>
  <si>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</si>
  <si>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</si>
  <si>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</si>
  <si>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</si>
  <si>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</si>
  <si>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</si>
  <si>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</si>
  <si>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</si>
  <si>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</si>
  <si>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</si>
  <si>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</si>
  <si>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</si>
  <si>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</si>
  <si>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</si>
  <si>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</si>
  <si>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</si>
  <si>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</si>
  <si>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</si>
  <si>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</si>
  <si>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</si>
  <si>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</si>
  <si>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</si>
  <si>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</si>
  <si>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</si>
  <si>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</si>
  <si>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</si>
  <si>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</si>
  <si>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</si>
  <si>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</si>
  <si>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</si>
  <si>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</si>
  <si>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</si>
  <si>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</si>
  <si>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</si>
  <si>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</si>
  <si>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</si>
  <si>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</si>
  <si>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</si>
  <si>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</si>
  <si>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</si>
  <si>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</si>
  <si>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</si>
  <si>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</si>
  <si>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</si>
  <si>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</si>
  <si>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</si>
  <si>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</si>
  <si>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</si>
  <si>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</si>
  <si>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</si>
  <si>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</si>
  <si>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</si>
  <si>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</si>
  <si>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</si>
  <si>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</si>
  <si>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</si>
  <si>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</si>
  <si>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</si>
  <si>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</si>
  <si>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</si>
  <si>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</si>
  <si>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</si>
  <si>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</si>
  <si>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</si>
  <si>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</si>
  <si>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</si>
  <si>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</si>
  <si>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</si>
  <si>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</si>
  <si>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</si>
  <si>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</si>
  <si>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</si>
  <si>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</si>
  <si>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</si>
  <si>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</si>
  <si>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</si>
  <si>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</si>
  <si>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</si>
  <si>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</si>
  <si>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</si>
  <si>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</si>
  <si>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</si>
  <si>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</si>
  <si>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</si>
  <si>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</si>
  <si>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</si>
  <si>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</si>
  <si>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</si>
  <si>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</si>
  <si>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</si>
  <si>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</si>
  <si>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</si>
  <si>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</si>
  <si>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</si>
  <si>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</si>
  <si>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</si>
  <si>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</si>
  <si>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</si>
  <si>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</si>
  <si>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</si>
  <si>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</si>
  <si>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</si>
  <si>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</si>
  <si>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</si>
  <si>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</si>
  <si>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</si>
  <si>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</si>
  <si>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</si>
  <si>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</si>
  <si>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</si>
  <si>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</si>
  <si>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</si>
  <si>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</si>
  <si>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</si>
  <si>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</si>
  <si>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</si>
  <si>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</si>
  <si>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</si>
  <si>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</si>
  <si>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</si>
  <si>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</si>
  <si>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</si>
  <si>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</si>
  <si>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</si>
  <si>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</si>
  <si>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</si>
  <si>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</si>
  <si>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</si>
  <si>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</si>
  <si>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</si>
  <si>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</si>
  <si>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</si>
  <si>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</si>
  <si>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</si>
  <si>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</si>
  <si>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</si>
  <si>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</si>
  <si>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</si>
  <si>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</si>
  <si>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</si>
  <si>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</si>
  <si>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</si>
  <si>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</si>
  <si>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</si>
  <si>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</si>
  <si>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</si>
  <si>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</si>
  <si>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</si>
  <si>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</si>
  <si>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</si>
  <si>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</si>
  <si>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</si>
  <si>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</si>
  <si>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</si>
  <si>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</si>
  <si>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</si>
  <si>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</si>
  <si>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</si>
  <si>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</si>
  <si>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</si>
  <si>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</si>
  <si>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</si>
  <si>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</si>
  <si>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</si>
  <si>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</si>
  <si>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</si>
  <si>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</si>
  <si>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</si>
  <si>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</si>
  <si>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</si>
  <si>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</si>
  <si>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</si>
  <si>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</si>
  <si>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</si>
  <si>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</si>
  <si>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</si>
  <si>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</si>
  <si>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</si>
  <si>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</si>
  <si>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</si>
  <si>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</si>
  <si>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</si>
  <si>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</si>
  <si>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</si>
  <si>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</si>
  <si>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</si>
  <si>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</si>
  <si>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</si>
  <si>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</si>
  <si>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</si>
  <si>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</si>
  <si>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</si>
  <si>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</si>
  <si>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</si>
  <si>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</si>
  <si>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</si>
  <si>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</si>
  <si>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</si>
  <si>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</si>
  <si>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</si>
  <si>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</si>
  <si>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</si>
  <si>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</si>
  <si>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</si>
  <si>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</si>
  <si>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</si>
  <si>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</si>
  <si>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</si>
  <si>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</si>
  <si>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</si>
  <si>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</si>
  <si>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</si>
  <si>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</si>
  <si>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</si>
  <si>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</si>
  <si>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</si>
  <si>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</si>
  <si>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</si>
  <si>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</si>
  <si>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</si>
  <si>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</si>
  <si>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</si>
  <si>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</si>
  <si>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</si>
  <si>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</si>
  <si>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</si>
  <si>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</si>
  <si>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</si>
  <si>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</si>
  <si>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</si>
  <si>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</si>
  <si>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</si>
  <si>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</si>
  <si>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</si>
  <si>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</si>
  <si>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</si>
  <si>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</si>
  <si>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</si>
  <si>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</si>
  <si>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</si>
  <si>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</si>
  <si>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</si>
  <si>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</si>
  <si>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</si>
  <si>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</si>
  <si>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</si>
  <si>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</si>
  <si>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</si>
  <si>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</si>
  <si>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</si>
  <si>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</si>
  <si>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</si>
  <si>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</si>
  <si>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</si>
  <si>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</si>
  <si>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</si>
  <si>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</si>
  <si>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</si>
  <si>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</si>
  <si>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</si>
  <si>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</si>
  <si>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</si>
  <si>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</si>
  <si>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</si>
  <si>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</si>
  <si>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</si>
  <si>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</si>
  <si>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</si>
  <si>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</si>
  <si>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</si>
  <si>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</si>
  <si>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</si>
  <si>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</si>
  <si>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</si>
  <si>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</si>
  <si>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</si>
  <si>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</si>
  <si>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</si>
  <si>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</si>
  <si>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</si>
  <si>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</si>
  <si>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</si>
  <si>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</si>
  <si>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</si>
  <si>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</si>
  <si>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</si>
  <si>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</si>
  <si>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</si>
  <si>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</si>
  <si>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</si>
  <si>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</si>
  <si>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</si>
  <si>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</si>
  <si>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</si>
  <si>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</si>
  <si>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</si>
  <si>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</si>
  <si>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</si>
  <si>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</si>
  <si>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</si>
  <si>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</si>
  <si>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</si>
  <si>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</si>
  <si>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</si>
  <si>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</si>
  <si>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</si>
  <si>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</si>
  <si>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</si>
  <si>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</si>
  <si>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</si>
  <si>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</si>
  <si>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</si>
  <si>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</si>
  <si>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</si>
  <si>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</si>
  <si>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</si>
  <si>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</si>
  <si>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</si>
  <si>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</si>
  <si>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</si>
  <si>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</si>
  <si>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</si>
  <si>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</si>
  <si>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</si>
  <si>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</si>
  <si>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</si>
  <si>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</si>
  <si>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</si>
  <si>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</si>
  <si>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</si>
  <si>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</si>
  <si>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</si>
  <si>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</si>
  <si>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</si>
  <si>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</si>
  <si>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</si>
  <si>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</si>
  <si>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</si>
  <si>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</si>
  <si>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</si>
  <si>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</si>
  <si>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</si>
  <si>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</si>
  <si>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</si>
  <si>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</si>
  <si>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</si>
  <si>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</si>
  <si>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</si>
  <si>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</si>
  <si>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</si>
  <si>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</si>
  <si>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</si>
  <si>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</si>
  <si>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</si>
  <si>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</si>
  <si>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</si>
  <si>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</si>
  <si>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</si>
  <si>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</si>
  <si>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</si>
  <si>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</si>
  <si>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</si>
  <si>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</si>
  <si>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</si>
  <si>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</si>
  <si>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</si>
  <si>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</si>
  <si>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</si>
  <si>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</si>
  <si>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</si>
  <si>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</si>
  <si>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</si>
  <si>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</si>
  <si>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</si>
  <si>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</si>
  <si>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</si>
  <si>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</si>
  <si>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</si>
  <si>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</si>
  <si>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</si>
  <si>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</si>
  <si>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</si>
  <si>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</si>
  <si>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</si>
  <si>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</si>
  <si>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</si>
  <si>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</si>
  <si>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</si>
  <si>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</si>
  <si>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</si>
  <si>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</si>
  <si>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</si>
  <si>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</si>
  <si>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</si>
  <si>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</si>
  <si>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</si>
  <si>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</si>
  <si>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</si>
  <si>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</si>
  <si>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</si>
  <si>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</si>
  <si>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</si>
  <si>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</si>
  <si>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</si>
  <si>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</si>
  <si>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</si>
  <si>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</si>
  <si>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</si>
  <si>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</si>
  <si>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</si>
  <si>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</si>
  <si>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</si>
  <si>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</si>
  <si>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</si>
  <si>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</si>
  <si>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</si>
  <si>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</si>
  <si>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</si>
  <si>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</si>
  <si>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</si>
  <si>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</si>
  <si>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</si>
  <si>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</si>
  <si>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</si>
  <si>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</si>
  <si>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</si>
  <si>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</si>
  <si>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</si>
  <si>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</si>
  <si>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</si>
  <si>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</si>
  <si>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</si>
  <si>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</si>
  <si>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</si>
  <si>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</si>
  <si>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</si>
  <si>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</si>
  <si>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</si>
  <si>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</si>
  <si>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</si>
  <si>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</si>
  <si>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</si>
  <si>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</si>
  <si>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</si>
  <si>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</si>
  <si>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</si>
  <si>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</si>
  <si>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</si>
  <si>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</si>
  <si>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</si>
  <si>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</si>
  <si>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</si>
  <si>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</si>
  <si>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</si>
  <si>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</si>
  <si>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</si>
  <si>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</si>
  <si>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</si>
  <si>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</si>
  <si>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</si>
  <si>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</si>
  <si>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</si>
  <si>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</si>
  <si>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</si>
  <si>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</si>
  <si>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</si>
  <si>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</si>
  <si>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</si>
  <si>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</si>
  <si>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</si>
  <si>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</si>
  <si>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</si>
  <si>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</si>
  <si>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</si>
  <si>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</si>
  <si>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</si>
  <si>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</si>
  <si>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</si>
  <si>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</si>
  <si>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</si>
  <si>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</si>
  <si>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</si>
  <si>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</si>
  <si>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</si>
  <si>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</si>
  <si>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</si>
  <si>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</si>
  <si>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</si>
  <si>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</si>
  <si>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</si>
  <si>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</si>
  <si>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</si>
  <si>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</si>
  <si>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</si>
  <si>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</si>
  <si>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</si>
  <si>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</si>
  <si>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</si>
  <si>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</si>
  <si>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</si>
  <si>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</si>
  <si>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</si>
  <si>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</si>
  <si>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</si>
  <si>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</si>
  <si>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</si>
  <si>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</si>
  <si>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</si>
  <si>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</si>
  <si>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</si>
  <si>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</si>
  <si>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</si>
  <si>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</si>
  <si>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</si>
  <si>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</si>
  <si>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</si>
  <si>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</si>
  <si>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</si>
  <si>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</si>
  <si>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</si>
  <si>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</si>
  <si>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</si>
  <si>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</si>
  <si>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</si>
  <si>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</si>
  <si>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</si>
  <si>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</si>
  <si>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</si>
  <si>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</si>
  <si>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</si>
  <si>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</si>
  <si>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</si>
  <si>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</si>
  <si>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</si>
  <si>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</si>
  <si>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</si>
  <si>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</si>
  <si>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</si>
  <si>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</si>
  <si>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</si>
  <si>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</si>
  <si>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</si>
  <si>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</si>
  <si>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</si>
  <si>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</si>
  <si>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</si>
  <si>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</si>
  <si>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</si>
  <si>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</si>
  <si>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</si>
  <si>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</si>
  <si>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</si>
  <si>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</si>
  <si>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</si>
  <si>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</si>
  <si>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</si>
  <si>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</si>
  <si>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</si>
  <si>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</si>
  <si>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</si>
  <si>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</si>
  <si>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</si>
  <si>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</si>
  <si>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</si>
  <si>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</si>
  <si>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</si>
  <si>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</si>
  <si>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</si>
  <si>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</si>
  <si>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</si>
  <si>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</si>
  <si>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</si>
  <si>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</si>
  <si>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</si>
  <si>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</si>
  <si>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</si>
  <si>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</si>
  <si>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</si>
  <si>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</si>
  <si>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</si>
  <si>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</si>
  <si>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</si>
  <si>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</si>
  <si>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</si>
  <si>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</si>
  <si>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</si>
  <si>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</si>
  <si>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</si>
  <si>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</si>
  <si>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</si>
  <si>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</si>
  <si>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</si>
  <si>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</si>
  <si>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</si>
  <si>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</si>
  <si>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</si>
  <si>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</si>
  <si>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</si>
  <si>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</si>
  <si>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</si>
  <si>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</si>
  <si>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</si>
  <si>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</si>
  <si>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</si>
  <si>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</si>
  <si>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</si>
  <si>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</si>
  <si>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</si>
  <si>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</si>
  <si>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</si>
  <si>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</si>
  <si>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</si>
  <si>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</si>
  <si>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</si>
  <si>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</si>
  <si>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</si>
  <si>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</si>
  <si>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</si>
  <si>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</si>
  <si>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</si>
  <si>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</si>
  <si>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</si>
  <si>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</si>
  <si>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</si>
  <si>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</si>
  <si>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</si>
  <si>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</si>
  <si>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</si>
  <si>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</si>
  <si>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</si>
  <si>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</si>
  <si>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</si>
  <si>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</si>
  <si>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</si>
  <si>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</si>
  <si>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</si>
  <si>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</si>
  <si>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</si>
  <si>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</si>
  <si>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</si>
  <si>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</si>
  <si>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</si>
  <si>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</si>
  <si>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</si>
  <si>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</si>
  <si>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</si>
  <si>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</si>
  <si>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</si>
  <si>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</si>
  <si>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</si>
  <si>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</si>
  <si>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</si>
  <si>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</si>
  <si>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</si>
  <si>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</si>
  <si>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</si>
  <si>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</si>
  <si>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</si>
  <si>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</si>
  <si>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</si>
  <si>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</si>
  <si>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</si>
  <si>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</si>
  <si>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</si>
  <si>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</si>
  <si>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</si>
  <si>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</si>
  <si>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</si>
  <si>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</si>
  <si>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</si>
  <si>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</si>
  <si>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</si>
  <si>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</si>
  <si>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</si>
  <si>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</si>
  <si>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</si>
  <si>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</si>
  <si>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</si>
  <si>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</si>
  <si>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</si>
  <si>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</si>
  <si>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</si>
  <si>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</si>
  <si>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</si>
  <si>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</si>
  <si>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</si>
  <si>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</si>
  <si>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</si>
  <si>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</si>
  <si>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</si>
  <si>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</si>
  <si>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</si>
  <si>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</si>
  <si>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</si>
  <si>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</si>
  <si>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</si>
  <si>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</si>
  <si>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</si>
  <si>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</si>
  <si>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</si>
  <si>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</si>
  <si>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</si>
  <si>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</si>
  <si>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</si>
  <si>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</si>
  <si>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</si>
  <si>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</si>
  <si>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</si>
  <si>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</si>
  <si>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</si>
  <si>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</si>
  <si>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</si>
  <si>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</si>
  <si>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</si>
  <si>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</si>
  <si>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</si>
  <si>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</si>
  <si>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</si>
  <si>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</si>
  <si>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</si>
  <si>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</si>
  <si>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</si>
  <si>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</si>
  <si>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</si>
  <si>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</si>
  <si>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</si>
  <si>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</si>
  <si>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</si>
  <si>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</si>
  <si>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</si>
  <si>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</si>
  <si>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</si>
  <si>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</si>
  <si>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</si>
  <si>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</si>
  <si>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</si>
  <si>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</si>
  <si>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</si>
  <si>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</si>
  <si>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</si>
  <si>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</si>
  <si>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</si>
  <si>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</si>
  <si>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</si>
  <si>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</si>
  <si>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</si>
  <si>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</si>
  <si>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</si>
  <si>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</si>
  <si>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</si>
  <si>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</si>
  <si>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</si>
  <si>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</si>
  <si>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</si>
  <si>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</si>
  <si>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</si>
  <si>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</si>
  <si>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</si>
  <si>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</si>
  <si>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</si>
  <si>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</si>
  <si>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</si>
  <si>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</si>
  <si>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</si>
  <si>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</si>
  <si>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</si>
  <si>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</si>
  <si>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</si>
  <si>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</si>
  <si>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</si>
  <si>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</si>
  <si>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</si>
  <si>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</si>
  <si>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</si>
  <si>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</si>
  <si>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</si>
  <si>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</si>
  <si>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</si>
  <si>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</si>
  <si>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</si>
  <si>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</si>
  <si>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</si>
  <si>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</si>
  <si>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</si>
  <si>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</si>
  <si>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</si>
  <si>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</si>
  <si>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</si>
  <si>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</si>
  <si>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</si>
  <si>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</si>
  <si>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</si>
  <si>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</si>
  <si>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</si>
  <si>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</si>
  <si>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</si>
  <si>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</si>
  <si>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</si>
  <si>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</si>
  <si>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</si>
  <si>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</si>
  <si>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</si>
  <si>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</si>
  <si>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</si>
  <si>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</si>
  <si>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</si>
  <si>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</si>
  <si>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</si>
  <si>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</si>
  <si>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</si>
  <si>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</si>
  <si>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</si>
  <si>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</si>
  <si>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</si>
  <si>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</si>
  <si>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</si>
  <si>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</si>
  <si>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</si>
  <si>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</si>
  <si>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</si>
  <si>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</si>
  <si>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</si>
  <si>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</si>
  <si>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</si>
  <si>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</si>
  <si>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</si>
  <si>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</si>
  <si>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</si>
  <si>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</si>
  <si>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</si>
  <si>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</si>
  <si>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</si>
  <si>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</si>
  <si>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</si>
  <si>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</si>
  <si>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</si>
  <si>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</si>
  <si>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</si>
  <si>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</si>
  <si>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</si>
  <si>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</si>
  <si>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</si>
  <si>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</si>
  <si>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</si>
  <si>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</si>
  <si>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</si>
  <si>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</si>
  <si>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</si>
  <si>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</si>
  <si>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</si>
  <si>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</si>
  <si>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</si>
  <si>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</si>
  <si>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</si>
  <si>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</si>
  <si>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</si>
  <si>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</si>
  <si>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</si>
  <si>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</si>
  <si>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</si>
  <si>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</si>
  <si>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</si>
  <si>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</si>
  <si>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</si>
  <si>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</si>
  <si>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</si>
  <si>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</si>
  <si>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</si>
  <si>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</si>
  <si>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</si>
  <si>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</si>
  <si>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</si>
  <si>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</si>
  <si>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</si>
  <si>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</si>
  <si>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</si>
  <si>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</si>
  <si>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</si>
  <si>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</si>
  <si>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</si>
  <si>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</si>
  <si>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</si>
  <si>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</si>
  <si>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</si>
  <si>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</si>
  <si>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</si>
  <si>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</si>
  <si>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</si>
  <si>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</si>
  <si>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</si>
  <si>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</si>
  <si>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</si>
  <si>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</si>
  <si>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</si>
  <si>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</si>
  <si>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</si>
  <si>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</si>
  <si>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</si>
  <si>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</si>
  <si>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</si>
  <si>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</si>
  <si>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</si>
  <si>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</si>
  <si>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</si>
  <si>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</si>
  <si>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</si>
  <si>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</si>
  <si>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</si>
  <si>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</si>
  <si>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</si>
  <si>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</si>
  <si>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</si>
  <si>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</si>
  <si>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</si>
  <si>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</si>
  <si>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</si>
  <si>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</si>
  <si>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</si>
  <si>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</si>
  <si>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</si>
  <si>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</si>
  <si>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</si>
  <si>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</si>
  <si>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</si>
  <si>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</si>
  <si>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</si>
  <si>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</si>
  <si>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</si>
  <si>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</si>
  <si>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</si>
  <si>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</si>
  <si>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</si>
  <si>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</si>
  <si>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</si>
  <si>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</si>
  <si>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</si>
  <si>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</si>
  <si>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</si>
  <si>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</si>
  <si>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</si>
  <si>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</si>
  <si>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</si>
  <si>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</si>
  <si>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</si>
  <si>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</si>
  <si>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</si>
  <si>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</si>
  <si>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</si>
  <si>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</si>
  <si>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</si>
  <si>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</si>
  <si>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</si>
  <si>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</si>
  <si>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</si>
  <si>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</si>
  <si>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</si>
  <si>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</si>
  <si>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</si>
  <si>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</si>
  <si>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</si>
  <si>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</si>
  <si>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</si>
  <si>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</si>
  <si>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</si>
  <si>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</si>
  <si>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</si>
  <si>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</si>
  <si>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</si>
  <si>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</si>
  <si>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</si>
  <si>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</si>
  <si>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</si>
  <si>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</si>
  <si>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</si>
  <si>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</si>
  <si>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</si>
  <si>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</si>
  <si>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</si>
  <si>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</si>
  <si>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</si>
  <si>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</si>
  <si>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</si>
  <si>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</si>
  <si>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</si>
  <si>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</si>
  <si>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</si>
  <si>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</si>
  <si>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</si>
  <si>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</si>
  <si>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</si>
  <si>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</si>
  <si>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</si>
  <si>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</si>
  <si>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</si>
  <si>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</si>
  <si>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</si>
  <si>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</si>
  <si>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</si>
  <si>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</si>
  <si>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</si>
  <si>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</si>
  <si>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</si>
  <si>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</si>
  <si>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</si>
  <si>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</si>
  <si>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</si>
  <si>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</si>
  <si>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</si>
  <si>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</si>
  <si>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</si>
  <si>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</si>
  <si>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</si>
  <si>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</si>
  <si>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</si>
  <si>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</si>
  <si>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</si>
  <si>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</si>
  <si>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</si>
  <si>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</si>
  <si>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</si>
  <si>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</si>
  <si>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</si>
  <si>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</si>
  <si>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</si>
  <si>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</si>
  <si>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</si>
  <si>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</si>
  <si>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</si>
  <si>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</si>
  <si>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</si>
  <si>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</si>
  <si>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</si>
  <si>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</si>
  <si>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</si>
  <si>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</si>
  <si>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</si>
  <si>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</si>
  <si>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</si>
  <si>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</si>
  <si>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</si>
  <si>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</si>
  <si>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</si>
  <si>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</si>
  <si>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</si>
  <si>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</si>
  <si>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</si>
  <si>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</si>
  <si>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</si>
  <si>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</si>
  <si>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</si>
  <si>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</si>
  <si>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</si>
  <si>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</si>
  <si>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</si>
  <si>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</si>
  <si>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</si>
  <si>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</si>
  <si>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</si>
  <si>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</si>
  <si>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</si>
  <si>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</si>
  <si>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</si>
  <si>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</si>
  <si>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</si>
  <si>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</si>
  <si>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</si>
  <si>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</si>
  <si>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</si>
  <si>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</si>
  <si>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</si>
  <si>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</si>
  <si>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</si>
  <si>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</si>
  <si>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</si>
  <si>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</si>
  <si>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</si>
  <si>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</si>
  <si>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</si>
  <si>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</si>
  <si>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</si>
  <si>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</si>
  <si>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</si>
  <si>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</si>
  <si>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</si>
  <si>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</si>
  <si>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</si>
  <si>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</si>
  <si>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</si>
  <si>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</si>
  <si>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</si>
  <si>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</si>
  <si>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</si>
  <si>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</si>
  <si>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</si>
  <si>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</si>
  <si>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</si>
  <si>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</si>
  <si>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</si>
  <si>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</si>
  <si>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</si>
  <si>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</si>
  <si>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</si>
  <si>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</si>
  <si>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</si>
  <si>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</si>
  <si>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</si>
  <si>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</si>
  <si>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</si>
  <si>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</si>
  <si>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</si>
  <si>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</si>
  <si>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</si>
  <si>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</si>
  <si>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</si>
  <si>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</si>
  <si>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</si>
  <si>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</si>
  <si>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</si>
  <si>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</si>
  <si>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</si>
  <si>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</si>
  <si>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</si>
  <si>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</si>
  <si>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</si>
  <si>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</si>
  <si>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</si>
  <si>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</si>
  <si>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</si>
  <si>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</si>
  <si>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</si>
  <si>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</si>
  <si>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</si>
  <si>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</si>
  <si>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</si>
  <si>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</si>
  <si>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</si>
  <si>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</si>
  <si>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</si>
  <si>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</si>
  <si>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</si>
  <si>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</si>
  <si>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</si>
  <si>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</si>
  <si>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</si>
  <si>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</si>
  <si>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</si>
  <si>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</si>
  <si>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</si>
  <si>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</si>
  <si>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</si>
  <si>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</si>
  <si>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</si>
  <si>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</si>
  <si>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</si>
  <si>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</si>
  <si>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</si>
  <si>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</si>
  <si>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</si>
  <si>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</si>
  <si>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</si>
  <si>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</si>
  <si>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</si>
  <si>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</si>
  <si>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</si>
  <si>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</si>
  <si>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</si>
  <si>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</si>
  <si>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</si>
  <si>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</si>
  <si>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</si>
  <si>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</si>
  <si>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</si>
  <si>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</si>
  <si>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</si>
  <si>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</si>
  <si>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</si>
  <si>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</si>
  <si>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</si>
  <si>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</si>
  <si>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</si>
  <si>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</si>
  <si>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</si>
  <si>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</si>
  <si>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</si>
  <si>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</si>
  <si>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</si>
  <si>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</si>
  <si>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</si>
  <si>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</si>
  <si>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</si>
  <si>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</si>
  <si>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</si>
  <si>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</si>
  <si>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</si>
  <si>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</si>
  <si>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</si>
  <si>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</si>
  <si>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</si>
  <si>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</si>
  <si>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</si>
  <si>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</si>
  <si>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</si>
  <si>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</si>
  <si>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</si>
  <si>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</si>
  <si>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</si>
  <si>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</si>
  <si>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</si>
  <si>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</si>
  <si>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</si>
  <si>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</si>
  <si>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</si>
  <si>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</si>
  <si>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</si>
  <si>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</si>
  <si>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</si>
  <si>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</si>
  <si>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</si>
  <si>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</si>
  <si>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</si>
  <si>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</si>
  <si>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</si>
  <si>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</si>
  <si>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</si>
  <si>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</si>
  <si>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</si>
  <si>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</si>
  <si>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</si>
  <si>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</si>
  <si>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</si>
  <si>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</si>
  <si>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</si>
  <si>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</si>
  <si>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</si>
  <si>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</si>
  <si>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</si>
  <si>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</si>
  <si>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</si>
  <si>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</si>
  <si>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</si>
  <si>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</si>
  <si>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</si>
  <si>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</si>
  <si>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</si>
  <si>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</si>
  <si>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</si>
  <si>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</si>
  <si>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</si>
  <si>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</si>
  <si>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</si>
  <si>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</si>
  <si>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</si>
  <si>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</si>
  <si>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</si>
  <si>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</si>
  <si>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</si>
  <si>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</si>
  <si>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</si>
  <si>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</si>
  <si>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</si>
  <si>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</si>
  <si>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</si>
  <si>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</si>
  <si>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</si>
  <si>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</si>
  <si>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</si>
  <si>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</si>
  <si>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</si>
  <si>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</si>
  <si>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</si>
  <si>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</si>
  <si>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</si>
  <si>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</si>
  <si>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</si>
  <si>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</si>
  <si>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</si>
  <si>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</si>
  <si>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</si>
  <si>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</si>
  <si>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</si>
  <si>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</si>
  <si>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</si>
  <si>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</si>
  <si>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</si>
  <si>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</si>
  <si>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</si>
  <si>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</si>
  <si>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</si>
  <si>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</si>
  <si>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</si>
  <si>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</si>
  <si>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</si>
  <si>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</si>
  <si>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</si>
  <si>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</si>
  <si>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</si>
  <si>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</si>
  <si>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</si>
  <si>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</si>
  <si>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</si>
  <si>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</si>
  <si>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</si>
  <si>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</si>
  <si>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</si>
  <si>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</si>
  <si>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</si>
  <si>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</si>
  <si>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</si>
  <si>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</si>
  <si>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</si>
  <si>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</si>
  <si>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</si>
  <si>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</si>
  <si>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</si>
  <si>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</si>
  <si>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</si>
  <si>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</si>
  <si>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</si>
  <si>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</si>
  <si>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</si>
  <si>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</si>
  <si>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</si>
  <si>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</si>
  <si>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</si>
  <si>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</si>
  <si>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</si>
  <si>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</si>
  <si>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</si>
  <si>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</si>
  <si>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</si>
  <si>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</si>
  <si>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</si>
  <si>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</si>
  <si>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</si>
  <si>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</si>
  <si>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</si>
  <si>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</si>
  <si>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</si>
  <si>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</si>
  <si>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</si>
  <si>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</si>
  <si>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</si>
  <si>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</si>
  <si>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</si>
  <si>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</si>
  <si>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</si>
  <si>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</si>
  <si>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</si>
  <si>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</si>
  <si>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</si>
  <si>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</si>
  <si>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</si>
  <si>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</si>
  <si>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</si>
  <si>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</si>
  <si>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</si>
  <si>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</si>
  <si>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</si>
  <si>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</si>
  <si>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</si>
  <si>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</si>
  <si>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</si>
  <si>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</si>
  <si>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</si>
  <si>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</si>
  <si>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</si>
  <si>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</si>
  <si>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</si>
  <si>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</si>
  <si>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</si>
  <si>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</si>
  <si>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</si>
  <si>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</si>
  <si>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</si>
  <si>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</si>
  <si>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</si>
  <si>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</si>
  <si>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</si>
  <si>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</si>
  <si>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</si>
  <si>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</si>
  <si>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</si>
  <si>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</si>
  <si>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</si>
  <si>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</si>
  <si>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</si>
  <si>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</si>
  <si>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</si>
  <si>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</si>
  <si>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</si>
  <si>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</si>
  <si>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</si>
  <si>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</si>
  <si>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</si>
  <si>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</si>
  <si>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</si>
  <si>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</si>
  <si>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</si>
  <si>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</si>
  <si>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</si>
  <si>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</si>
  <si>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</si>
  <si>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</si>
  <si>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</si>
  <si>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</si>
  <si>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</si>
  <si>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</si>
  <si>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</si>
  <si>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</si>
  <si>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</si>
  <si>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</si>
  <si>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</si>
  <si>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</si>
  <si>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</si>
  <si>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</si>
  <si>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</si>
  <si>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</si>
  <si>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</si>
  <si>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</si>
  <si>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</si>
  <si>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</si>
  <si>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</si>
  <si>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</si>
  <si>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</si>
  <si>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</si>
  <si>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</si>
  <si>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</si>
  <si>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</si>
  <si>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</si>
  <si>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</si>
  <si>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</si>
  <si>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</si>
  <si>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</si>
  <si>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</si>
  <si>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</si>
  <si>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</si>
  <si>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</si>
  <si>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</si>
  <si>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</si>
  <si>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</si>
  <si>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</si>
  <si>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</si>
  <si>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</si>
  <si>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</si>
  <si>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</si>
  <si>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</si>
  <si>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</si>
  <si>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</si>
  <si>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</si>
  <si>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</si>
  <si>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</si>
  <si>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</si>
  <si>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</si>
  <si>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</si>
  <si>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</si>
  <si>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</si>
  <si>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</si>
  <si>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</si>
  <si>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</si>
  <si>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</si>
  <si>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</si>
  <si>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</si>
  <si>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</si>
  <si>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</si>
  <si>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</si>
  <si>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</si>
  <si>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</si>
  <si>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</si>
  <si>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</si>
  <si>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</si>
  <si>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</si>
  <si>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</si>
  <si>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</si>
  <si>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</si>
  <si>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</si>
  <si>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</si>
  <si>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</si>
  <si>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</si>
  <si>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</si>
  <si>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</si>
  <si>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</si>
  <si>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</si>
  <si>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</si>
  <si>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</si>
  <si>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</si>
  <si>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</si>
  <si>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</si>
  <si>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</si>
  <si>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</si>
  <si>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</si>
  <si>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</si>
  <si>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</si>
  <si>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</si>
  <si>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</si>
  <si>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</si>
  <si>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</si>
  <si>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</si>
  <si>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</si>
  <si>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</si>
  <si>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</si>
  <si>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</si>
  <si>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</si>
  <si>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</si>
  <si>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</si>
  <si>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</si>
  <si>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</si>
  <si>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</si>
  <si>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</si>
  <si>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</si>
  <si>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</si>
  <si>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</si>
  <si>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</si>
  <si>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</si>
  <si>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</si>
  <si>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</si>
  <si>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</si>
  <si>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</si>
  <si>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</si>
  <si>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</si>
  <si>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</si>
  <si>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</si>
  <si>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</si>
  <si>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</si>
  <si>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</si>
  <si>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</si>
  <si>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</si>
  <si>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</si>
  <si>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</si>
  <si>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</si>
  <si>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</si>
  <si>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</si>
  <si>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</si>
  <si>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</si>
  <si>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</si>
  <si>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</si>
  <si>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</si>
  <si>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</si>
  <si>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</si>
  <si>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</si>
  <si>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</si>
  <si>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</si>
  <si>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</si>
  <si>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</si>
  <si>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</si>
  <si>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</si>
  <si>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</si>
  <si>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</si>
  <si>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</si>
  <si>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</si>
  <si>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</si>
  <si>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</si>
  <si>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</si>
  <si>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</si>
  <si>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</si>
  <si>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</si>
  <si>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</si>
  <si>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</si>
  <si>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</si>
  <si>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</si>
  <si>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</si>
  <si>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</si>
  <si>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</si>
  <si>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</si>
  <si>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</si>
  <si>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</si>
  <si>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</si>
  <si>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</si>
  <si>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</si>
  <si>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</si>
  <si>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</si>
  <si>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</si>
  <si>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</si>
  <si>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</si>
  <si>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</si>
  <si>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</si>
  <si>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</si>
  <si>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</si>
  <si>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</si>
  <si>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</si>
  <si>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</si>
  <si>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</si>
  <si>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</si>
  <si>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</si>
  <si>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</si>
  <si>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</si>
  <si>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</si>
  <si>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</si>
  <si>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</si>
  <si>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</si>
  <si>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</si>
  <si>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</si>
  <si>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</si>
  <si>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</si>
  <si>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</si>
  <si>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</si>
  <si>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</si>
  <si>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</si>
  <si>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</si>
  <si>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</si>
  <si>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</si>
  <si>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</si>
  <si>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</si>
  <si>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</si>
  <si>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</si>
  <si>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</si>
  <si>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</si>
  <si>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</si>
  <si>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</si>
  <si>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</si>
  <si>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</si>
  <si>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</si>
  <si>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</si>
  <si>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</si>
  <si>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</si>
  <si>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</si>
  <si>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</si>
  <si>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</si>
  <si>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</si>
  <si>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</si>
  <si>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</si>
  <si>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</si>
  <si>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</si>
  <si>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</si>
  <si>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</si>
  <si>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</si>
  <si>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</si>
  <si>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</si>
  <si>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</si>
  <si>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</si>
  <si>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</si>
  <si>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</si>
  <si>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</si>
  <si>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</si>
  <si>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</si>
  <si>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</si>
  <si>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</si>
  <si>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</si>
  <si>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</si>
  <si>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</si>
  <si>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</si>
  <si>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</si>
  <si>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</si>
  <si>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</si>
  <si>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</si>
  <si>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</si>
  <si>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</si>
  <si>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</si>
  <si>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</si>
  <si>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</si>
  <si>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</si>
  <si>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</si>
  <si>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</si>
  <si>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</si>
  <si>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</si>
  <si>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</si>
  <si>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</si>
  <si>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</si>
  <si>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</si>
  <si>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</si>
  <si>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</si>
  <si>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</si>
  <si>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</si>
  <si>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</si>
  <si>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</si>
  <si>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</si>
  <si>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</si>
  <si>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</si>
  <si>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</si>
  <si>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</si>
  <si>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</si>
  <si>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</si>
  <si>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</si>
  <si>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</si>
  <si>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</si>
  <si>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</si>
  <si>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</si>
  <si>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</si>
  <si>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</si>
  <si>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</si>
  <si>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</si>
  <si>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</si>
  <si>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</si>
  <si>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</si>
  <si>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</si>
  <si>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</si>
  <si>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</si>
  <si>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</si>
  <si>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</si>
  <si>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</si>
  <si>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</si>
  <si>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</si>
  <si>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</si>
  <si>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</si>
  <si>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</si>
  <si>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</si>
  <si>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</si>
  <si>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</si>
  <si>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</si>
  <si>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</si>
  <si>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</si>
  <si>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</si>
  <si>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</si>
  <si>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</si>
  <si>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</si>
  <si>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</si>
  <si>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</si>
  <si>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</si>
  <si>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</si>
  <si>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</si>
  <si>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</si>
  <si>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</si>
  <si>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</si>
  <si>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</si>
  <si>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</si>
  <si>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</si>
  <si>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</si>
  <si>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</si>
  <si>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</si>
  <si>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</si>
  <si>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</si>
  <si>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</si>
  <si>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</si>
  <si>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</si>
  <si>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</si>
  <si>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</si>
  <si>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</si>
  <si>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</si>
  <si>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</si>
  <si>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</si>
  <si>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</si>
  <si>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</si>
  <si>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</si>
  <si>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</si>
  <si>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</si>
  <si>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</si>
  <si>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</si>
  <si>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</si>
  <si>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</si>
  <si>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</si>
  <si>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</si>
  <si>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</si>
  <si>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</si>
  <si>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</si>
  <si>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</si>
  <si>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</si>
  <si>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</si>
  <si>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</si>
  <si>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</si>
  <si>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</si>
  <si>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</si>
  <si>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</si>
  <si>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</si>
  <si>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</si>
  <si>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</si>
  <si>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</si>
  <si>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</si>
  <si>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</si>
  <si>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</si>
  <si>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</si>
  <si>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</si>
  <si>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</si>
  <si>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</si>
  <si>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</si>
  <si>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</si>
  <si>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</si>
  <si>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</si>
  <si>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</si>
  <si>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</si>
  <si>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</si>
  <si>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</si>
  <si>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</si>
  <si>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</si>
  <si>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</si>
  <si>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</si>
  <si>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</si>
  <si>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</si>
  <si>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</si>
  <si>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</si>
  <si>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</si>
  <si>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</si>
  <si>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</si>
  <si>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</si>
  <si>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</si>
  <si>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</si>
  <si>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</si>
  <si>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</si>
  <si>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</si>
  <si>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</si>
  <si>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</si>
  <si>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</si>
  <si>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</si>
  <si>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</si>
  <si>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</si>
  <si>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</si>
  <si>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</si>
  <si>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</si>
  <si>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</si>
  <si>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</si>
  <si>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</si>
  <si>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</si>
  <si>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</si>
  <si>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</si>
  <si>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</si>
  <si>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</si>
  <si>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</si>
  <si>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</si>
  <si>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</si>
  <si>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</si>
  <si>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</si>
  <si>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</si>
  <si>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</si>
  <si>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</si>
  <si>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</si>
  <si>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</si>
  <si>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</si>
  <si>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</si>
  <si>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</si>
  <si>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</si>
  <si>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</si>
  <si>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</si>
  <si>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</si>
  <si>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</si>
  <si>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</si>
  <si>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</si>
  <si>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</si>
  <si>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</si>
  <si>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</si>
  <si>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</si>
  <si>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</si>
  <si>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</si>
  <si>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</si>
  <si>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</si>
  <si>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</si>
  <si>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</si>
  <si>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</si>
  <si>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</si>
  <si>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</si>
  <si>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</si>
  <si>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</si>
  <si>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</si>
  <si>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</si>
  <si>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</si>
  <si>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</si>
  <si>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</si>
  <si>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</si>
  <si>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</si>
  <si>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</si>
  <si>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</si>
  <si>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</si>
  <si>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</si>
  <si>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</si>
  <si>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</si>
  <si>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</si>
  <si>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</si>
  <si>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</si>
  <si>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</si>
  <si>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</si>
  <si>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</si>
  <si>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</si>
  <si>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</si>
  <si>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</si>
  <si>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</si>
  <si>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</si>
  <si>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</si>
  <si>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</si>
  <si>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</si>
  <si>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</si>
  <si>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</si>
  <si>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</si>
  <si>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</si>
  <si>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</si>
  <si>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</si>
  <si>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</si>
  <si>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</si>
  <si>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</si>
  <si>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</si>
  <si>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</si>
  <si>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</si>
  <si>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</si>
  <si>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</si>
  <si>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</si>
  <si>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</si>
  <si>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</si>
  <si>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</si>
  <si>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</si>
  <si>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</si>
  <si>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</si>
  <si>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</si>
  <si>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</si>
  <si>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</si>
  <si>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</si>
  <si>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</si>
  <si>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</si>
  <si>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</si>
  <si>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</si>
  <si>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</si>
  <si>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</si>
  <si>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</si>
  <si>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</si>
  <si>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</si>
  <si>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</si>
  <si>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</si>
  <si>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</si>
  <si>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</si>
  <si>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</si>
  <si>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</si>
  <si>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</si>
  <si>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</si>
  <si>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</si>
  <si>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</si>
  <si>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</si>
  <si>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</si>
  <si>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</si>
  <si>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</si>
  <si>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</si>
  <si>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</si>
  <si>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</si>
  <si>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</si>
  <si>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</si>
  <si>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</si>
  <si>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</si>
  <si>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</si>
  <si>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</si>
  <si>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</si>
  <si>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</si>
  <si>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</si>
  <si>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</si>
  <si>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</si>
  <si>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</si>
  <si>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</si>
  <si>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</si>
  <si>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</si>
  <si>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</si>
  <si>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</si>
  <si>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</si>
  <si>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</si>
  <si>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</si>
  <si>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</si>
  <si>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</si>
  <si>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</si>
  <si>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</si>
  <si>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</si>
  <si>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</si>
  <si>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</si>
  <si>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</si>
  <si>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</si>
  <si>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</si>
  <si>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</si>
  <si>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</si>
  <si>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</si>
  <si>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</si>
  <si>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</si>
  <si>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</si>
  <si>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</si>
  <si>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</si>
  <si>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</si>
  <si>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</si>
  <si>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</si>
  <si>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</si>
  <si>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</si>
  <si>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</si>
  <si>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</si>
  <si>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</si>
  <si>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</si>
  <si>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</si>
  <si>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</si>
  <si>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</si>
  <si>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</si>
  <si>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</si>
  <si>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</si>
  <si>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</si>
  <si>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</si>
  <si>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</si>
  <si>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</si>
  <si>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</si>
  <si>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</si>
  <si>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</si>
  <si>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</si>
  <si>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</si>
  <si>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</si>
  <si>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</si>
  <si>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</si>
  <si>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</si>
  <si>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</si>
  <si>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</si>
  <si>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</si>
  <si>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</si>
  <si>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</si>
  <si>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</si>
  <si>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</si>
  <si>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</si>
  <si>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</si>
  <si>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</si>
  <si>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</si>
  <si>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</si>
  <si>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</si>
  <si>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</si>
  <si>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</si>
  <si>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</si>
  <si>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</si>
  <si>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</si>
  <si>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</si>
  <si>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</si>
  <si>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</si>
  <si>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</si>
  <si>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</si>
  <si>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</si>
  <si>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</si>
  <si>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</si>
  <si>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</si>
  <si>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</si>
  <si>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</si>
  <si>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</si>
  <si>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</si>
  <si>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</si>
  <si>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</si>
  <si>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</si>
  <si>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</si>
  <si>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</si>
  <si>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</si>
  <si>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</si>
  <si>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</si>
  <si>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</si>
  <si>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</si>
  <si>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</si>
  <si>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</si>
  <si>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</si>
  <si>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</si>
  <si>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</si>
  <si>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</si>
  <si>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</si>
  <si>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</si>
  <si>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</si>
  <si>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</si>
  <si>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</si>
  <si>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</si>
  <si>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</si>
  <si>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</si>
  <si>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</si>
  <si>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</si>
  <si>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</si>
  <si>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</si>
  <si>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</si>
  <si>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</si>
  <si>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</si>
  <si>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</si>
  <si>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</si>
  <si>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</si>
  <si>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</si>
  <si>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</si>
  <si>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</si>
  <si>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</si>
  <si>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</si>
  <si>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</si>
  <si>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</si>
  <si>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</si>
  <si>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</si>
  <si>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</si>
  <si>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</si>
  <si>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</si>
  <si>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</si>
  <si>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</si>
  <si>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</si>
  <si>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</si>
  <si>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</si>
  <si>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</si>
  <si>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</si>
  <si>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</si>
  <si>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</si>
  <si>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</si>
  <si>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</si>
  <si>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</si>
  <si>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</si>
  <si>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</si>
  <si>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</si>
  <si>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</si>
  <si>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</si>
  <si>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</si>
  <si>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</si>
  <si>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</si>
  <si>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</si>
  <si>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</si>
  <si>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</si>
  <si>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</si>
  <si>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</si>
  <si>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</si>
  <si>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</si>
  <si>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</si>
  <si>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</si>
  <si>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</si>
  <si>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</si>
  <si>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</si>
  <si>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</si>
  <si>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</si>
  <si>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</si>
  <si>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</si>
  <si>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</si>
  <si>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</si>
  <si>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</si>
  <si>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</si>
  <si>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</si>
  <si>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</si>
  <si>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</si>
  <si>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</si>
  <si>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</si>
  <si>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</si>
  <si>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</si>
  <si>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</si>
  <si>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</si>
  <si>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</si>
  <si>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</si>
  <si>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</si>
  <si>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</si>
  <si>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</si>
  <si>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</si>
  <si>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</si>
  <si>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</si>
  <si>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</si>
  <si>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</si>
  <si>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</si>
  <si>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</si>
  <si>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</si>
  <si>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</si>
  <si>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</si>
  <si>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</si>
  <si>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</si>
  <si>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</si>
  <si>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</si>
  <si>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</si>
  <si>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</si>
  <si>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</si>
  <si>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</si>
  <si>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</si>
  <si>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</si>
  <si>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</si>
  <si>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</si>
  <si>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</si>
  <si>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</si>
  <si>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</si>
  <si>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</si>
  <si>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</si>
  <si>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</si>
  <si>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</si>
  <si>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</si>
  <si>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</si>
  <si>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</si>
  <si>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</si>
  <si>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</si>
  <si>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</si>
  <si>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</si>
  <si>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</si>
  <si>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</si>
  <si>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</si>
  <si>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</si>
  <si>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</si>
  <si>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</si>
  <si>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</si>
  <si>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</si>
  <si>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</si>
  <si>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</si>
  <si>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</si>
  <si>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</si>
  <si>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</si>
  <si>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</si>
  <si>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</si>
  <si>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</si>
  <si>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</si>
  <si>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</si>
  <si>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</si>
  <si>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</si>
  <si>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</si>
  <si>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</si>
  <si>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</si>
  <si>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</si>
  <si>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</si>
  <si>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</si>
  <si>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</si>
  <si>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</si>
  <si>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</si>
  <si>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</si>
  <si>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</si>
  <si>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</si>
  <si>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</si>
  <si>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</si>
  <si>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</si>
  <si>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</si>
  <si>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</si>
  <si>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</si>
  <si>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</si>
  <si>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</si>
  <si>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</si>
  <si>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</si>
  <si>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</si>
  <si>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</si>
  <si>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</si>
  <si>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</si>
  <si>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</si>
  <si>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</si>
  <si>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</si>
  <si>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</si>
  <si>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</si>
  <si>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</si>
  <si>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</si>
  <si>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</si>
  <si>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</si>
  <si>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</si>
  <si>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</si>
  <si>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</si>
  <si>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</si>
  <si>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</si>
  <si>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</si>
  <si>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</si>
  <si>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</si>
  <si>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</si>
  <si>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</si>
  <si>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</si>
  <si>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</si>
  <si>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</si>
  <si>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</si>
  <si>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</si>
  <si>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</si>
  <si>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</si>
  <si>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</si>
  <si>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</si>
  <si>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</si>
  <si>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</si>
  <si>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</si>
  <si>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</si>
  <si>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</si>
  <si>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</si>
  <si>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</si>
  <si>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</si>
  <si>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</si>
  <si>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</si>
  <si>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</si>
  <si>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</si>
  <si>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</si>
  <si>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</si>
  <si>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</si>
  <si>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</si>
  <si>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</si>
  <si>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</si>
  <si>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</si>
  <si>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</si>
  <si>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</si>
  <si>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</si>
  <si>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</si>
  <si>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</si>
  <si>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</si>
  <si>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</si>
  <si>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</si>
  <si>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</si>
  <si>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</si>
  <si>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</si>
  <si>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</si>
  <si>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</si>
  <si>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</si>
  <si>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</si>
  <si>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</si>
  <si>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</si>
  <si>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</si>
  <si>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</si>
  <si>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</si>
  <si>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</si>
  <si>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</si>
  <si>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</si>
  <si>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</si>
  <si>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</si>
  <si>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</si>
  <si>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</si>
  <si>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</si>
  <si>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</si>
  <si>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</si>
  <si>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</si>
  <si>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</si>
  <si>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</si>
  <si>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</si>
  <si>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</si>
  <si>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</si>
  <si>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</si>
  <si>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</si>
  <si>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</si>
  <si>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</si>
  <si>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</si>
  <si>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</si>
  <si>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</si>
  <si>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</si>
  <si>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</si>
  <si>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</si>
  <si>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</si>
  <si>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</si>
  <si>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</si>
  <si>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</si>
  <si>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</si>
  <si>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</si>
  <si>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</si>
  <si>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</si>
  <si>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</si>
  <si>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</si>
  <si>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</si>
  <si>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</si>
  <si>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</si>
  <si>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</si>
  <si>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</si>
  <si>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</si>
  <si>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</si>
  <si>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</si>
  <si>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</si>
  <si>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</si>
  <si>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</si>
  <si>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</si>
  <si>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</si>
  <si>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</si>
  <si>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</si>
  <si>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</si>
  <si>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</si>
  <si>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</si>
  <si>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</si>
  <si>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</si>
  <si>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</si>
  <si>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</si>
  <si>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</si>
  <si>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</si>
  <si>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</si>
  <si>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</si>
  <si>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</si>
  <si>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</si>
  <si>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</si>
  <si>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</si>
  <si>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</si>
  <si>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</si>
  <si>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</si>
  <si>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</si>
  <si>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</si>
  <si>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</si>
  <si>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</si>
  <si>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</si>
  <si>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</si>
  <si>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</si>
  <si>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</si>
  <si>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</si>
  <si>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</si>
  <si>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</si>
  <si>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</si>
  <si>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</si>
  <si>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</si>
  <si>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</si>
  <si>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</si>
  <si>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</si>
  <si>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</si>
  <si>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</si>
  <si>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</si>
  <si>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</si>
  <si>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</si>
  <si>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</si>
  <si>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</si>
  <si>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</si>
  <si>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</si>
  <si>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</si>
  <si>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</si>
  <si>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</si>
  <si>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</si>
  <si>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</si>
  <si>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</si>
  <si>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</si>
  <si>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</si>
  <si>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</si>
  <si>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</si>
  <si>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</si>
  <si>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</si>
  <si>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</si>
  <si>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</si>
  <si>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</si>
  <si>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</si>
  <si>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</si>
  <si>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</si>
  <si>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</si>
  <si>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</si>
  <si>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</si>
  <si>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</si>
  <si>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</si>
  <si>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</si>
  <si>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</si>
  <si>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</si>
  <si>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</si>
  <si>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</si>
  <si>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</si>
  <si>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</si>
  <si>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</si>
  <si>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</si>
  <si>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</si>
  <si>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</si>
  <si>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</si>
  <si>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</si>
  <si>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</si>
  <si>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</si>
  <si>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</si>
  <si>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</si>
  <si>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</si>
  <si>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</si>
  <si>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</si>
  <si>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</si>
  <si>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</si>
  <si>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</si>
  <si>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</si>
  <si>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</si>
  <si>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</si>
  <si>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</si>
  <si>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</si>
  <si>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</si>
  <si>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</si>
  <si>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</si>
  <si>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</si>
  <si>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</si>
  <si>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</si>
  <si>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</si>
  <si>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</si>
  <si>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</si>
  <si>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</si>
  <si>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</si>
  <si>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</si>
  <si>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</si>
  <si>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</si>
  <si>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</si>
  <si>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</si>
  <si>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</si>
  <si>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</si>
  <si>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</si>
  <si>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</si>
  <si>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</si>
  <si>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</si>
  <si>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</si>
  <si>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</si>
  <si>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</si>
  <si>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</si>
  <si>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</si>
  <si>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</si>
  <si>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</si>
  <si>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</si>
  <si>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</si>
  <si>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</si>
  <si>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</si>
  <si>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</si>
  <si>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</si>
  <si>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</si>
  <si>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</si>
  <si>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</si>
  <si>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</si>
  <si>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</si>
  <si>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</si>
  <si>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</si>
  <si>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</si>
  <si>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</si>
  <si>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</si>
  <si>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</si>
  <si>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</si>
  <si>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</si>
  <si>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</si>
  <si>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</si>
  <si>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</si>
  <si>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</si>
  <si>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</si>
  <si>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</si>
  <si>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</si>
  <si>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</si>
  <si>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</si>
  <si>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</si>
  <si>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</si>
  <si>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</si>
  <si>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</si>
  <si>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</si>
  <si>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</si>
  <si>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</si>
  <si>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</si>
  <si>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</si>
  <si>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</si>
  <si>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</si>
  <si>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</si>
  <si>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</si>
  <si>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</si>
  <si>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</si>
  <si>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</si>
  <si>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</si>
  <si>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</si>
  <si>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</si>
  <si>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</si>
  <si>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</si>
  <si>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</si>
  <si>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</si>
  <si>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</si>
  <si>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</si>
  <si>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</si>
  <si>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</si>
  <si>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</si>
  <si>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</si>
  <si>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</si>
  <si>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</si>
  <si>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</si>
  <si>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</si>
  <si>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</si>
  <si>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</si>
  <si>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</si>
  <si>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</si>
  <si>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</si>
  <si>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</si>
  <si>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</si>
  <si>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</si>
  <si>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</si>
  <si>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</si>
  <si>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</si>
  <si>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</si>
  <si>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</si>
  <si>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</si>
  <si>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</si>
  <si>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</si>
  <si>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</si>
  <si>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</si>
  <si>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</si>
  <si>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</si>
  <si>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</si>
  <si>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</si>
  <si>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</si>
  <si>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</si>
  <si>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</si>
  <si>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</si>
  <si>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</si>
  <si>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</si>
  <si>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</si>
  <si>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</si>
  <si>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</si>
  <si>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</si>
  <si>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</si>
  <si>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</si>
  <si>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</si>
  <si>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</si>
  <si>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</si>
  <si>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</si>
  <si>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</si>
  <si>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</si>
  <si>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</si>
  <si>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</si>
  <si>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</si>
  <si>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</si>
  <si>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</si>
  <si>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</si>
  <si>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</si>
  <si>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</si>
  <si>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</si>
  <si>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</si>
  <si>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</si>
  <si>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</si>
  <si>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</si>
  <si>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</si>
  <si>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</si>
  <si>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</si>
  <si>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</si>
  <si>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</si>
  <si>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</si>
  <si>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</si>
  <si>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</si>
  <si>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</si>
  <si>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</si>
  <si>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</si>
  <si>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</si>
  <si>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</si>
  <si>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</si>
  <si>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</si>
  <si>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</si>
  <si>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</si>
  <si>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</si>
  <si>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</si>
  <si>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</si>
  <si>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</si>
  <si>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</si>
  <si>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</si>
  <si>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</si>
  <si>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</si>
  <si>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</si>
  <si>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</si>
  <si>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</si>
  <si>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</si>
  <si>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</si>
  <si>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</si>
  <si>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</si>
  <si>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</si>
  <si>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</si>
  <si>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</si>
  <si>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</si>
  <si>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</si>
  <si>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</si>
  <si>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</si>
  <si>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</si>
  <si>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</si>
  <si>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</si>
  <si>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</si>
  <si>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</si>
  <si>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</si>
  <si>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</si>
  <si>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</si>
  <si>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</si>
  <si>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</si>
  <si>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</si>
  <si>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</si>
  <si>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</si>
  <si>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</si>
  <si>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</si>
  <si>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</si>
  <si>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</si>
  <si>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</si>
  <si>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</si>
  <si>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</si>
  <si>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</si>
  <si>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</si>
  <si>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</si>
  <si>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</si>
  <si>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</si>
  <si>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</si>
  <si>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</si>
  <si>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</si>
  <si>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</si>
  <si>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</si>
  <si>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</si>
  <si>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</si>
  <si>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</si>
  <si>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</si>
  <si>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</si>
  <si>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</si>
  <si>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</si>
  <si>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</si>
  <si>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</si>
  <si>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</si>
  <si>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</si>
  <si>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</si>
  <si>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</si>
  <si>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</si>
  <si>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</si>
  <si>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</si>
  <si>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</si>
  <si>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</si>
  <si>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</si>
  <si>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</si>
  <si>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</si>
  <si>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</si>
  <si>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</si>
  <si>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</si>
  <si>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</si>
  <si>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</si>
  <si>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</si>
  <si>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</si>
  <si>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</si>
  <si>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</si>
  <si>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</si>
  <si>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</si>
  <si>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</si>
  <si>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</si>
  <si>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</si>
  <si>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</si>
  <si>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</si>
  <si>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</si>
  <si>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</si>
  <si>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</si>
  <si>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</si>
  <si>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</si>
  <si>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</si>
  <si>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</si>
  <si>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</si>
  <si>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</si>
  <si>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</si>
  <si>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</si>
  <si>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</si>
  <si>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</si>
  <si>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</si>
  <si>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</si>
  <si>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</si>
  <si>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</si>
  <si>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</si>
  <si>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</si>
  <si>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</si>
  <si>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</si>
  <si>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</si>
  <si>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</si>
  <si>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</si>
  <si>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</si>
  <si>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</si>
  <si>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</si>
  <si>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</si>
  <si>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</si>
  <si>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</si>
  <si>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</si>
  <si>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</si>
  <si>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</si>
  <si>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</si>
  <si>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</si>
  <si>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</si>
  <si>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</si>
  <si>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</si>
  <si>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</si>
  <si>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</si>
  <si>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</si>
  <si>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</si>
  <si>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</si>
  <si>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</si>
  <si>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</si>
  <si>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</si>
  <si>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</si>
  <si>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</si>
  <si>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</si>
  <si>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</si>
  <si>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</si>
  <si>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</si>
  <si>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</si>
  <si>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</si>
  <si>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</si>
  <si>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</si>
  <si>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</si>
  <si>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</si>
  <si>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</si>
  <si>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</si>
  <si>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</si>
  <si>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</si>
  <si>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</si>
  <si>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</si>
  <si>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</si>
  <si>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</si>
  <si>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</si>
  <si>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</si>
  <si>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</si>
  <si>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</si>
  <si>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</si>
  <si>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</si>
  <si>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</si>
  <si>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</si>
  <si>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</si>
  <si>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</si>
  <si>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</si>
  <si>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</si>
  <si>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</si>
  <si>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</si>
  <si>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</si>
  <si>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</si>
  <si>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</si>
  <si>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</si>
  <si>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</si>
  <si>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</si>
  <si>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</si>
  <si>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</si>
  <si>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</si>
  <si>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</si>
  <si>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</si>
  <si>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</si>
  <si>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</si>
  <si>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</si>
  <si>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</si>
  <si>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</si>
  <si>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</si>
  <si>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</si>
  <si>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</si>
  <si>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</si>
  <si>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</si>
  <si>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</si>
  <si>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</si>
  <si>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</si>
  <si>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</si>
  <si>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</si>
  <si>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</si>
  <si>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</si>
  <si>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</si>
  <si>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</si>
  <si>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</si>
  <si>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</si>
  <si>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</si>
  <si>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</si>
  <si>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</si>
  <si>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</si>
  <si>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</si>
  <si>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</si>
  <si>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</si>
  <si>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</si>
  <si>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</si>
  <si>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</si>
  <si>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</si>
  <si>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</si>
  <si>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</si>
  <si>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</si>
  <si>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</si>
  <si>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</si>
  <si>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</si>
  <si>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</si>
  <si>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</si>
  <si>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</si>
  <si>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</si>
  <si>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</si>
  <si>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</si>
  <si>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</si>
  <si>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</si>
  <si>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</si>
  <si>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</si>
  <si>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</si>
  <si>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</si>
  <si>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</si>
  <si>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</si>
  <si>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</si>
  <si>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</si>
  <si>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</si>
  <si>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</si>
  <si>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</si>
  <si>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</si>
  <si>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</si>
  <si>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</si>
  <si>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</si>
  <si>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</si>
  <si>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</si>
  <si>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</si>
  <si>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</si>
  <si>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</si>
  <si>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</si>
  <si>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</si>
  <si>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</si>
  <si>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</si>
  <si>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</si>
  <si>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</si>
  <si>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</si>
  <si>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</si>
  <si>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</si>
  <si>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</si>
  <si>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</si>
  <si>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</si>
  <si>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</si>
  <si>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</si>
  <si>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</si>
  <si>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</si>
  <si>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</si>
  <si>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</si>
  <si>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</si>
  <si>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</si>
  <si>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</si>
  <si>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</si>
  <si>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</si>
  <si>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</si>
  <si>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</si>
  <si>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</si>
  <si>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</si>
  <si>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</si>
  <si>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</si>
  <si>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</si>
  <si>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</si>
  <si>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</si>
  <si>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</si>
  <si>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</si>
  <si>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</si>
  <si>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</si>
  <si>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</si>
  <si>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</si>
  <si>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</si>
  <si>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</si>
  <si>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</si>
  <si>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</si>
  <si>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</si>
  <si>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</si>
  <si>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</si>
  <si>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</si>
  <si>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</si>
  <si>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</si>
  <si>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</si>
  <si>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</si>
  <si>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</si>
  <si>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</si>
  <si>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</si>
  <si>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</si>
  <si>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</si>
  <si>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</si>
  <si>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</si>
  <si>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</si>
  <si>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</si>
  <si>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</si>
  <si>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</si>
  <si>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</si>
  <si>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</si>
  <si>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</si>
  <si>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</si>
  <si>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</si>
  <si>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</si>
  <si>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</si>
  <si>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</si>
  <si>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</si>
  <si>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</si>
  <si>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</si>
  <si>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</si>
  <si>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</si>
  <si>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</si>
  <si>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</si>
  <si>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</si>
  <si>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</si>
  <si>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</si>
  <si>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</si>
  <si>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</si>
  <si>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</si>
  <si>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</si>
  <si>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</si>
  <si>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</si>
  <si>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</si>
  <si>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</si>
  <si>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</si>
  <si>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</si>
  <si>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</si>
  <si>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</si>
  <si>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</si>
  <si>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</si>
  <si>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</si>
  <si>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</si>
  <si>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</si>
  <si>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</si>
  <si>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</si>
  <si>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</si>
  <si>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</si>
  <si>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</si>
  <si>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</si>
  <si>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</si>
  <si>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</si>
  <si>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</si>
  <si>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</si>
  <si>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</si>
  <si>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</si>
  <si>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</si>
  <si>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</si>
  <si>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</si>
  <si>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</si>
  <si>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</si>
  <si>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</si>
  <si>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</si>
  <si>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</si>
  <si>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</si>
  <si>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</si>
  <si>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</si>
  <si>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</si>
  <si>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</si>
  <si>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</si>
  <si>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</si>
  <si>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</si>
  <si>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</si>
  <si>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</si>
  <si>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</si>
  <si>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</si>
  <si>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</si>
  <si>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</si>
  <si>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</si>
  <si>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</si>
  <si>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</si>
  <si>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</si>
  <si>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</si>
  <si>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</si>
  <si>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</si>
  <si>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</si>
  <si>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</si>
  <si>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</si>
  <si>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</si>
  <si>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</si>
  <si>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</si>
  <si>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</si>
  <si>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</si>
  <si>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</si>
  <si>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</si>
  <si>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</si>
  <si>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</si>
  <si>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</si>
  <si>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</si>
  <si>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</si>
  <si>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</si>
  <si>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</si>
  <si>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</si>
  <si>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</si>
  <si>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</si>
  <si>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</si>
  <si>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</si>
  <si>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</si>
  <si>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</si>
  <si>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</si>
  <si>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</si>
  <si>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</si>
  <si>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</si>
  <si>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</si>
  <si>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</si>
  <si>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</si>
  <si>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</si>
  <si>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</si>
  <si>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</si>
  <si>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</si>
  <si>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</si>
  <si>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</si>
  <si>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</si>
  <si>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</si>
  <si>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</si>
  <si>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</si>
  <si>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</si>
  <si>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</si>
  <si>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</si>
  <si>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</si>
  <si>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</si>
  <si>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</si>
  <si>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</si>
  <si>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</si>
  <si>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</si>
  <si>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</si>
  <si>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</si>
  <si>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</si>
  <si>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</si>
  <si>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</si>
  <si>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</si>
  <si>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</si>
  <si>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</si>
  <si>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</si>
  <si>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</si>
  <si>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</si>
  <si>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</si>
  <si>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</si>
  <si>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</si>
  <si>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</si>
  <si>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</si>
  <si>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</si>
  <si>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</si>
  <si>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</si>
  <si>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</si>
  <si>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</si>
  <si>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</si>
  <si>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</si>
  <si>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</si>
  <si>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</si>
  <si>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</si>
  <si>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</si>
  <si>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</si>
  <si>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</si>
  <si>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</si>
  <si>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</si>
  <si>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</si>
  <si>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</si>
  <si>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</si>
  <si>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</si>
  <si>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</si>
  <si>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</si>
  <si>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</si>
  <si>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</si>
  <si>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</si>
  <si>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</si>
  <si>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</si>
  <si>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</si>
  <si>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</si>
  <si>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</si>
  <si>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</si>
  <si>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</si>
  <si>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</si>
  <si>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</si>
  <si>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</si>
  <si>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</si>
  <si>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</si>
  <si>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</si>
  <si>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</si>
  <si>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</si>
  <si>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</si>
  <si>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</si>
  <si>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</si>
  <si>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</si>
  <si>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</si>
  <si>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</si>
  <si>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</si>
  <si>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</si>
  <si>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</si>
  <si>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</si>
  <si>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</si>
  <si>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</si>
  <si>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</si>
  <si>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</si>
  <si>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</si>
  <si>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</si>
  <si>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</si>
  <si>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</si>
  <si>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</si>
  <si>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</si>
  <si>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</si>
  <si>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</si>
  <si>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</si>
  <si>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</si>
  <si>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</si>
  <si>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</si>
  <si>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</si>
  <si>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</si>
  <si>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</si>
  <si>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</si>
  <si>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</si>
  <si>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</si>
  <si>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</si>
  <si>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</si>
  <si>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</si>
  <si>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</si>
  <si>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</si>
  <si>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</si>
  <si>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</si>
  <si>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</si>
  <si>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</si>
  <si>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</si>
  <si>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</si>
  <si>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</si>
  <si>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</si>
  <si>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</si>
  <si>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</si>
  <si>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</si>
  <si>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</si>
  <si>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</si>
  <si>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</si>
  <si>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</si>
  <si>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</si>
  <si>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</si>
  <si>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</si>
  <si>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</si>
  <si>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</si>
  <si>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</si>
  <si>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</si>
  <si>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</si>
  <si>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</si>
  <si>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</si>
  <si>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</si>
  <si>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</si>
  <si>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</si>
  <si>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</si>
  <si>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</si>
  <si>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</si>
  <si>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</si>
  <si>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</si>
  <si>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</si>
  <si>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</si>
  <si>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</si>
  <si>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</si>
  <si>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</si>
  <si>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</si>
  <si>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</si>
  <si>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</si>
  <si>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</si>
  <si>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</si>
  <si>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</si>
  <si>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</si>
  <si>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</si>
  <si>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</si>
  <si>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</si>
  <si>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</si>
  <si>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</si>
  <si>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</si>
  <si>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</si>
  <si>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</si>
  <si>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</si>
  <si>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</si>
  <si>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</si>
  <si>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</si>
  <si>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</si>
  <si>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</si>
  <si>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</si>
  <si>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</si>
  <si>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</si>
  <si>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</si>
  <si>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</si>
  <si>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</si>
  <si>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</si>
  <si>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</si>
  <si>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</si>
  <si>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</si>
  <si>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</si>
  <si>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</si>
  <si>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</si>
  <si>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</si>
  <si>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</si>
  <si>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</si>
  <si>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</si>
  <si>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</si>
  <si>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</si>
  <si>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</si>
  <si>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</si>
  <si>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</si>
  <si>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</si>
  <si>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</si>
  <si>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</si>
  <si>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</si>
  <si>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</si>
  <si>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</si>
  <si>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</si>
  <si>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</si>
  <si>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</si>
  <si>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</si>
  <si>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</si>
  <si>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</si>
  <si>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</si>
  <si>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</si>
  <si>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</si>
  <si>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</si>
  <si>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</si>
  <si>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</si>
  <si>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</si>
  <si>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</si>
  <si>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</si>
  <si>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</si>
  <si>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</si>
  <si>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</si>
  <si>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</si>
  <si>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</si>
  <si>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</si>
  <si>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</si>
  <si>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</si>
  <si>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</si>
  <si>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</si>
  <si>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</si>
  <si>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</si>
  <si>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</si>
  <si>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</si>
  <si>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</si>
  <si>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</si>
  <si>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</si>
  <si>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</si>
  <si>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</si>
  <si>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</si>
  <si>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</si>
  <si>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</si>
  <si>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</si>
  <si>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</si>
  <si>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</si>
  <si>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</si>
  <si>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</si>
  <si>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</si>
  <si>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</si>
  <si>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</si>
  <si>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</si>
  <si>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</si>
  <si>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</si>
  <si>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</si>
  <si>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</si>
  <si>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</si>
  <si>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</si>
  <si>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</si>
  <si>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</si>
  <si>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</si>
  <si>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</si>
  <si>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</si>
  <si>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</si>
  <si>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</si>
  <si>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</si>
  <si>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</si>
  <si>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</si>
  <si>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</si>
  <si>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</si>
  <si>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</si>
  <si>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</si>
  <si>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</si>
  <si>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</si>
  <si>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</si>
  <si>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</si>
  <si>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</si>
  <si>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</si>
  <si>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</si>
  <si>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</si>
  <si>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</si>
  <si>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</si>
  <si>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</si>
  <si>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</si>
  <si>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</si>
  <si>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</si>
  <si>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</si>
  <si>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</si>
  <si>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</si>
  <si>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</si>
  <si>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</si>
  <si>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</si>
  <si>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</si>
  <si>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</si>
  <si>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</si>
  <si>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</si>
  <si>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</si>
  <si>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</si>
  <si>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</si>
  <si>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</si>
  <si>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</si>
  <si>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</si>
  <si>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</si>
  <si>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</si>
  <si>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</si>
  <si>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</si>
  <si>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</si>
  <si>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</si>
  <si>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</si>
  <si>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</si>
  <si>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</si>
  <si>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</si>
  <si>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</si>
  <si>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</si>
  <si>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</si>
  <si>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</si>
  <si>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</si>
  <si>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</si>
  <si>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</si>
  <si>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</si>
  <si>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</si>
  <si>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</si>
  <si>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</si>
  <si>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</si>
  <si>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</si>
  <si>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</si>
  <si>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</si>
  <si>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</si>
  <si>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</si>
  <si>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</si>
  <si>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</si>
  <si>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</si>
  <si>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</si>
  <si>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</si>
  <si>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</si>
  <si>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</si>
  <si>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</si>
  <si>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</si>
  <si>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</si>
  <si>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</si>
  <si>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</si>
  <si>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</si>
  <si>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</si>
  <si>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</si>
  <si>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</si>
  <si>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</si>
  <si>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</si>
  <si>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</si>
  <si>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</si>
  <si>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</si>
  <si>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</si>
  <si>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</si>
  <si>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</si>
  <si>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</si>
  <si>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</si>
  <si>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</si>
  <si>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</si>
  <si>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</si>
  <si>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</si>
  <si>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</si>
  <si>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</si>
  <si>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</si>
  <si>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</si>
  <si>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</si>
  <si>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</si>
  <si>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</si>
  <si>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</si>
  <si>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</si>
  <si>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</si>
  <si>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</si>
  <si>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</si>
  <si>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</si>
  <si>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</si>
  <si>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</si>
  <si>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</si>
  <si>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</si>
  <si>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</si>
  <si>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</si>
  <si>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</si>
  <si>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</si>
  <si>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</si>
  <si>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</si>
  <si>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</si>
  <si>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</si>
  <si>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</si>
  <si>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</si>
  <si>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</si>
  <si>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</si>
  <si>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</si>
  <si>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</si>
  <si>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</si>
  <si>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</si>
  <si>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</si>
  <si>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</si>
  <si>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</si>
  <si>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</si>
  <si>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</si>
  <si>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</si>
  <si>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</si>
  <si>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</si>
  <si>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</si>
  <si>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</si>
  <si>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</si>
  <si>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</si>
  <si>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</si>
  <si>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</si>
  <si>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</si>
  <si>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</si>
  <si>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</si>
  <si>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</si>
  <si>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</si>
  <si>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</si>
  <si>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</si>
  <si>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</si>
  <si>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</si>
  <si>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</si>
  <si>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</si>
  <si>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</si>
  <si>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</si>
  <si>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</si>
  <si>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</si>
  <si>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</si>
  <si>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</si>
  <si>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</si>
  <si>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</si>
  <si>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</si>
  <si>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</si>
  <si>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</si>
  <si>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</si>
  <si>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</si>
  <si>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</si>
  <si>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</si>
  <si>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</si>
  <si>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</si>
  <si>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</si>
  <si>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</si>
  <si>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</si>
  <si>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</si>
  <si>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</si>
  <si>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</si>
  <si>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</si>
  <si>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</si>
  <si>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</si>
  <si>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</si>
  <si>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</si>
  <si>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</si>
  <si>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</si>
  <si>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</si>
  <si>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</si>
  <si>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</si>
  <si>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</si>
  <si>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</si>
  <si>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</si>
  <si>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</si>
  <si>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</si>
  <si>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</si>
  <si>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</si>
  <si>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</si>
  <si>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</si>
  <si>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</si>
  <si>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</si>
  <si>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</si>
  <si>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</si>
  <si>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</si>
  <si>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</si>
  <si>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</si>
  <si>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</si>
  <si>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</si>
  <si>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</si>
  <si>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</si>
  <si>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</si>
  <si>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</si>
  <si>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</si>
  <si>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</si>
  <si>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</si>
  <si>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</si>
  <si>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</si>
  <si>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</si>
  <si>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</si>
  <si>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</si>
  <si>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</si>
  <si>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</si>
  <si>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</si>
  <si>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</si>
  <si>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</si>
  <si>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</si>
  <si>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</si>
  <si>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</si>
  <si>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</si>
  <si>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</si>
  <si>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</si>
  <si>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</si>
  <si>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</si>
  <si>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</si>
  <si>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</si>
  <si>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</si>
  <si>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</si>
  <si>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</si>
  <si>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</si>
  <si>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</si>
  <si>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</si>
  <si>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</si>
  <si>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</si>
  <si>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</si>
  <si>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</si>
  <si>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</si>
  <si>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</si>
  <si>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</si>
  <si>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</si>
  <si>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</si>
  <si>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</si>
  <si>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</si>
  <si>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</si>
  <si>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</si>
  <si>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</si>
  <si>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</si>
  <si>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</si>
  <si>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</si>
  <si>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</si>
  <si>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</si>
  <si>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</si>
  <si>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</si>
  <si>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</si>
  <si>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</si>
  <si>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</si>
  <si>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</si>
  <si>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</si>
  <si>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</si>
  <si>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</si>
  <si>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</si>
  <si>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</si>
  <si>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</si>
  <si>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</si>
  <si>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</si>
  <si>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</si>
  <si>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</si>
  <si>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</si>
  <si>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</si>
  <si>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</si>
  <si>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</si>
  <si>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</si>
  <si>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</si>
  <si>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</si>
  <si>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</si>
  <si>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</si>
  <si>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</si>
  <si>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</si>
  <si>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</si>
  <si>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</si>
  <si>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</si>
  <si>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</si>
  <si>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</si>
  <si>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</si>
  <si>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</si>
  <si>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</si>
  <si>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</si>
  <si>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</si>
  <si>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</si>
  <si>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</si>
  <si>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</si>
  <si>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</si>
  <si>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</si>
  <si>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</si>
  <si>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</si>
  <si>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</si>
  <si>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</si>
  <si>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</si>
  <si>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</si>
  <si>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</si>
  <si>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</si>
  <si>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</si>
  <si>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</si>
  <si>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</si>
  <si>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</si>
  <si>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</si>
  <si>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</si>
  <si>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</si>
  <si>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</si>
  <si>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</si>
  <si>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</si>
  <si>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</si>
  <si>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</si>
  <si>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</si>
  <si>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</si>
  <si>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</si>
  <si>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</si>
  <si>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</si>
  <si>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</si>
  <si>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</si>
  <si>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</si>
  <si>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</si>
  <si>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</si>
  <si>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</si>
  <si>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</si>
  <si>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</si>
  <si>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</si>
  <si>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</si>
  <si>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</si>
  <si>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</si>
  <si>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</si>
  <si>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</si>
  <si>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</si>
  <si>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</si>
  <si>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</si>
  <si>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</si>
  <si>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</si>
  <si>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</si>
  <si>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</si>
  <si>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</si>
  <si>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</si>
  <si>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</si>
  <si>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</si>
  <si>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</si>
  <si>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</si>
  <si>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</si>
  <si>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</si>
  <si>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</si>
  <si>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</si>
  <si>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</si>
  <si>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</si>
  <si>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</si>
  <si>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</si>
  <si>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</si>
  <si>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</si>
  <si>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</si>
  <si>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</si>
  <si>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</si>
  <si>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</si>
  <si>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</si>
  <si>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</si>
  <si>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</si>
  <si>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</si>
  <si>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</si>
  <si>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</si>
  <si>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</si>
  <si>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</si>
  <si>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</si>
  <si>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</si>
  <si>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</si>
  <si>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</si>
  <si>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</si>
  <si>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</si>
  <si>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</si>
  <si>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</si>
  <si>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</si>
  <si>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</si>
  <si>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</si>
  <si>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</si>
  <si>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</si>
  <si>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</si>
  <si>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</si>
  <si>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</si>
  <si>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</si>
  <si>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</si>
  <si>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</si>
  <si>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</si>
  <si>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</si>
  <si>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</si>
  <si>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</si>
  <si>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</si>
  <si>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</si>
  <si>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</si>
  <si>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</si>
  <si>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</si>
  <si>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</si>
  <si>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</si>
  <si>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</si>
  <si>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</si>
  <si>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</si>
  <si>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</si>
  <si>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</si>
  <si>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</si>
  <si>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</si>
  <si>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</si>
  <si>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</si>
  <si>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</si>
  <si>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</si>
  <si>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</si>
  <si>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</si>
  <si>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</si>
  <si>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</si>
  <si>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</si>
  <si>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</si>
  <si>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</si>
  <si>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</si>
  <si>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</si>
  <si>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</si>
  <si>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</si>
  <si>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</si>
  <si>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</si>
  <si>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</si>
  <si>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</si>
  <si>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</si>
  <si>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</si>
  <si>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</si>
  <si>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</si>
  <si>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</si>
  <si>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</si>
  <si>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</si>
  <si>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</si>
  <si>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</si>
  <si>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</si>
  <si>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</si>
  <si>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</si>
  <si>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</si>
  <si>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</si>
  <si>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</si>
  <si>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</si>
  <si>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</si>
  <si>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</si>
  <si>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</si>
  <si>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</si>
  <si>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</si>
  <si>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</si>
  <si>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</si>
  <si>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</si>
  <si>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</si>
  <si>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</si>
  <si>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</si>
  <si>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</si>
  <si>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</si>
  <si>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</si>
  <si>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</si>
  <si>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</si>
  <si>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</si>
  <si>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</si>
  <si>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</si>
  <si>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</si>
  <si>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</si>
  <si>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</si>
  <si>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</si>
  <si>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</si>
  <si>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</si>
  <si>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</si>
  <si>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</si>
  <si>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</si>
  <si>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</si>
  <si>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</si>
  <si>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</si>
  <si>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</si>
  <si>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</si>
  <si>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</si>
  <si>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</si>
  <si>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</si>
  <si>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</si>
  <si>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</si>
  <si>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</si>
  <si>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</si>
  <si>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</si>
  <si>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</si>
  <si>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</si>
  <si>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</si>
  <si>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</si>
  <si>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</si>
  <si>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</si>
  <si>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</si>
  <si>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</si>
  <si>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</si>
  <si>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</si>
  <si>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</si>
  <si>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</si>
  <si>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</si>
  <si>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</si>
  <si>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</si>
  <si>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</si>
  <si>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</si>
  <si>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</si>
  <si>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</si>
  <si>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</si>
  <si>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</si>
  <si>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</si>
  <si>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</si>
  <si>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</si>
  <si>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</si>
  <si>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</si>
  <si>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</si>
  <si>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</si>
  <si>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</si>
  <si>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</si>
  <si>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</si>
  <si>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</si>
  <si>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</si>
  <si>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</si>
  <si>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</si>
  <si>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</si>
  <si>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</si>
  <si>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</si>
  <si>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</si>
  <si>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</si>
  <si>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</si>
  <si>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</si>
  <si>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</si>
  <si>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</si>
  <si>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</si>
  <si>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</si>
  <si>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</si>
  <si>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</si>
  <si>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</si>
  <si>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</si>
  <si>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</si>
  <si>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</si>
  <si>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</si>
  <si>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</si>
  <si>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</si>
  <si>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</si>
  <si>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</si>
  <si>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</si>
  <si>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</si>
  <si>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</si>
  <si>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</si>
  <si>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</si>
  <si>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</si>
  <si>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</si>
  <si>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</si>
  <si>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</si>
  <si>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</si>
  <si>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</si>
  <si>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</si>
  <si>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</si>
  <si>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</si>
  <si>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</si>
  <si>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</si>
  <si>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</si>
  <si>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</si>
  <si>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</si>
  <si>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</si>
  <si>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</si>
  <si>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</si>
  <si>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</si>
  <si>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</si>
  <si>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</si>
  <si>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</si>
  <si>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</si>
  <si>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</si>
  <si>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</si>
  <si>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</si>
  <si>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</si>
  <si>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</si>
  <si>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</si>
  <si>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</si>
  <si>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</si>
  <si>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</si>
  <si>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</si>
  <si>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</si>
  <si>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</si>
  <si>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</si>
  <si>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</si>
  <si>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</si>
  <si>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</si>
  <si>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</si>
  <si>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</si>
  <si>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</si>
  <si>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</si>
  <si>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</si>
  <si>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</si>
  <si>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</si>
  <si>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</si>
  <si>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</si>
  <si>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</si>
  <si>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</si>
  <si>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</si>
  <si>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</si>
  <si>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</si>
  <si>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</si>
  <si>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</si>
  <si>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</si>
  <si>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</si>
  <si>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</si>
  <si>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</si>
  <si>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</si>
  <si>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</si>
  <si>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</si>
  <si>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</si>
  <si>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</si>
  <si>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</si>
  <si>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</si>
  <si>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</si>
  <si>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</si>
  <si>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</si>
  <si>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</si>
  <si>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</si>
  <si>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</si>
  <si>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</si>
  <si>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</si>
  <si>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</si>
  <si>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</si>
  <si>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</si>
  <si>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</si>
  <si>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</si>
  <si>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</si>
  <si>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</si>
  <si>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</si>
  <si>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</si>
  <si>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</si>
  <si>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</si>
  <si>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</si>
  <si>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</si>
  <si>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</si>
  <si>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</si>
  <si>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</si>
  <si>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</si>
  <si>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</si>
  <si>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</si>
  <si>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</si>
  <si>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</si>
  <si>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</si>
  <si>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</si>
  <si>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</si>
  <si>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</si>
  <si>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</si>
  <si>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</si>
  <si>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</si>
  <si>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</si>
  <si>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</si>
  <si>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</si>
  <si>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</si>
  <si>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</si>
  <si>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</si>
  <si>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</si>
  <si>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</si>
  <si>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</si>
  <si>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</si>
  <si>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</si>
  <si>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</si>
  <si>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</si>
  <si>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</si>
  <si>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</si>
  <si>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</si>
  <si>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</si>
  <si>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</si>
  <si>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</si>
  <si>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</si>
  <si>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</si>
  <si>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</si>
  <si>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</si>
  <si>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</si>
  <si>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</si>
  <si>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</si>
  <si>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</si>
  <si>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</si>
  <si>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</si>
  <si>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</si>
  <si>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</si>
  <si>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</si>
  <si>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</si>
  <si>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</si>
  <si>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</si>
  <si>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</si>
  <si>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</si>
  <si>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</si>
  <si>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</si>
  <si>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</si>
  <si>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</si>
  <si>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</si>
  <si>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</si>
  <si>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</si>
  <si>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</si>
  <si>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</si>
  <si>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</si>
  <si>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</si>
  <si>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</si>
  <si>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</si>
  <si>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</si>
  <si>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</si>
  <si>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</si>
  <si>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</si>
  <si>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</si>
  <si>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</si>
  <si>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</si>
  <si>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</si>
  <si>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</si>
  <si>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</si>
  <si>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</si>
  <si>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</si>
  <si>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</si>
  <si>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</si>
  <si>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</si>
  <si>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</si>
  <si>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</si>
  <si>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</si>
  <si>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</si>
  <si>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</si>
  <si>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</si>
  <si>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</si>
  <si>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</si>
  <si>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</si>
  <si>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</si>
  <si>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</si>
  <si>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</si>
  <si>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</si>
  <si>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</si>
  <si>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</si>
  <si>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</si>
  <si>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</si>
  <si>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</si>
  <si>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</si>
  <si>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</si>
  <si>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</si>
  <si>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</si>
  <si>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</si>
  <si>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</si>
  <si>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</si>
  <si>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</si>
  <si>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</si>
  <si>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</si>
  <si>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</si>
  <si>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</si>
  <si>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</si>
  <si>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</si>
  <si>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</si>
  <si>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</si>
  <si>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</si>
  <si>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</si>
  <si>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</si>
  <si>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</si>
  <si>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</si>
  <si>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</si>
  <si>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</si>
  <si>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</si>
  <si>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</si>
  <si>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</si>
  <si>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</si>
  <si>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</si>
  <si>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</si>
  <si>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</si>
  <si>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</si>
  <si>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</si>
  <si>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</si>
  <si>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</si>
  <si>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</si>
  <si>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</si>
  <si>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</si>
  <si>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</si>
  <si>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</si>
  <si>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</si>
  <si>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</si>
  <si>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</si>
  <si>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</si>
  <si>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</si>
  <si>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</si>
  <si>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</si>
  <si>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</si>
  <si>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</si>
  <si>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</si>
  <si>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</si>
  <si>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</si>
  <si>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</si>
  <si>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</si>
  <si>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</si>
  <si>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</si>
  <si>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</si>
  <si>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</si>
  <si>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</si>
  <si>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</si>
  <si>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</si>
  <si>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</si>
  <si>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</si>
  <si>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</si>
  <si>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</si>
  <si>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</si>
  <si>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</si>
  <si>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</si>
  <si>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</si>
  <si>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</si>
  <si>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</si>
  <si>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</si>
  <si>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</si>
  <si>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</si>
  <si>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Meritek Electronics Corporation</t>
  </si>
  <si>
    <t xml:space="preserve">5160 Rivergrade Road, Baldwin Park, CA91706-1406, USA      
</t>
  </si>
  <si>
    <t>Allan Chang</t>
  </si>
  <si>
    <t>allan.chang@mreitekusa.com</t>
  </si>
  <si>
    <t>626-373-1728</t>
  </si>
  <si>
    <t>QA manager</t>
  </si>
  <si>
    <t>https://www.meritekusa.com/wp-content/uploads/2018/10/Meritek_Conflict_Mineral.pdf</t>
  </si>
  <si>
    <t>AC, AH series</t>
  </si>
  <si>
    <t>Ceramic Y Capacitors series</t>
  </si>
  <si>
    <t>AD series</t>
  </si>
  <si>
    <t>Axial Leaded, Epoxy Dipped Multilayer Ceramic Capacitors series</t>
  </si>
  <si>
    <t>AMPP series</t>
  </si>
  <si>
    <t>Metallized Polypropylene film Capacitors-AC used-Radial Dipped series</t>
  </si>
  <si>
    <t>BP series</t>
  </si>
  <si>
    <t>Bi-Polar Aluminum Electrolytic Capacitors series</t>
  </si>
  <si>
    <t>CA series</t>
  </si>
  <si>
    <t>Chip Resistor Arrays (convex) series</t>
  </si>
  <si>
    <t>CB series</t>
  </si>
  <si>
    <t>Chip Resistor Arrays (concave) series</t>
  </si>
  <si>
    <t>CC series</t>
  </si>
  <si>
    <t>Ceramic disc Capacitors series</t>
  </si>
  <si>
    <t>CF series</t>
  </si>
  <si>
    <t>Carbon Film Resistors series</t>
  </si>
  <si>
    <t>CI series</t>
  </si>
  <si>
    <t>Multilayer Ceramic Chip Capacitor Arrays series</t>
  </si>
  <si>
    <t>CR series</t>
  </si>
  <si>
    <t>Thick Film Chip Resistors series</t>
  </si>
  <si>
    <t>DMPE series</t>
  </si>
  <si>
    <t>Metallized Polyester Film Capacitors-Radial Dipped series</t>
  </si>
  <si>
    <t>DMSF series</t>
  </si>
  <si>
    <t>Segmented Metalized Film Capacitor series-DMSF</t>
  </si>
  <si>
    <t>DPPN sereis</t>
  </si>
  <si>
    <t>Polypropylene Film Capacitors-Radial Dipped series</t>
  </si>
  <si>
    <t>DT series</t>
  </si>
  <si>
    <t>Radial Leaded Tantalum Capacitors series</t>
  </si>
  <si>
    <t>EMPE series</t>
  </si>
  <si>
    <t>Metallized Polyester Film Capacitors-Box Type series</t>
  </si>
  <si>
    <t>EMPP series</t>
  </si>
  <si>
    <t>Metallized polypropylene Film Capacitors-Box Type series</t>
  </si>
  <si>
    <t>EMSF series</t>
  </si>
  <si>
    <t xml:space="preserve">Segmented Metalized Film capacitor series-EMSF </t>
  </si>
  <si>
    <t>EPEM series</t>
  </si>
  <si>
    <t>Minibox metallized Polyester Film Capacitors-5mm Lead Space series</t>
  </si>
  <si>
    <t>FHS series</t>
  </si>
  <si>
    <t>Snap-In Aluminum Electrolytic Capacitors series</t>
  </si>
  <si>
    <t>FMSF series</t>
  </si>
  <si>
    <t>Segmented Metalized Film capacitor series-FMSF</t>
  </si>
  <si>
    <t>FRN series</t>
  </si>
  <si>
    <t>Flame Proof Fusible Resisstors series</t>
  </si>
  <si>
    <t>FUH series</t>
  </si>
  <si>
    <t>Snap-In Aluminum Electrolytic Capacitors (High Temperature) series</t>
  </si>
  <si>
    <t>HC series</t>
  </si>
  <si>
    <t>High Voltage multilayer Ceramic Chip Capacitors series</t>
  </si>
  <si>
    <t>HIS series</t>
  </si>
  <si>
    <t>High Frequency Inductor series</t>
  </si>
  <si>
    <t>HMPE series</t>
  </si>
  <si>
    <t>Hi-Voltage Metallized Polyester Film Capacitors-Radial Dipped series</t>
  </si>
  <si>
    <t>HQ series</t>
  </si>
  <si>
    <t>High Q multilayer Ceramic Chip Capacitors series</t>
  </si>
  <si>
    <t>HT series</t>
  </si>
  <si>
    <t>High Temperature Aluminum Electrolytic Capacitors series</t>
  </si>
  <si>
    <t>HV series</t>
  </si>
  <si>
    <t>High Voltage Ceramic Capacitors 500V-4KV series</t>
  </si>
  <si>
    <t>HVY5 series</t>
  </si>
  <si>
    <t>KL series</t>
  </si>
  <si>
    <t>Capacitor series</t>
  </si>
  <si>
    <t>KNP, NKNP series</t>
  </si>
  <si>
    <t>Flame Proof, Wire Wound Resistors series</t>
  </si>
  <si>
    <t>LL series</t>
  </si>
  <si>
    <t>Low Leakage Aluminum Electrolytic Capacitors</t>
  </si>
  <si>
    <t>MA series</t>
  </si>
  <si>
    <t>Multilayer Ceramic Chip Capacitors series</t>
  </si>
  <si>
    <t>MEX series</t>
  </si>
  <si>
    <t>EMI Suppression Capacitors-X1 Class series</t>
  </si>
  <si>
    <t>MEY series</t>
  </si>
  <si>
    <t>EMI Suppression Capacitors-Y1 Class series</t>
  </si>
  <si>
    <t>MF series</t>
  </si>
  <si>
    <t>Metal Film Resistors series</t>
  </si>
  <si>
    <t>MGT series</t>
  </si>
  <si>
    <t>Gas Discharge Tube series</t>
  </si>
  <si>
    <t>MI series</t>
  </si>
  <si>
    <t>Aluminum Electrolytic Capacitors-Miniature Standard series</t>
  </si>
  <si>
    <t>MO series</t>
  </si>
  <si>
    <t>Metal Oxide Resistors series</t>
  </si>
  <si>
    <t>MPEM series</t>
  </si>
  <si>
    <t>Miniature metallized Polyester-Radial Dipped  series</t>
  </si>
  <si>
    <t>MPEX series</t>
  </si>
  <si>
    <t>X2 Capacitor series</t>
  </si>
  <si>
    <t>MPPS series</t>
  </si>
  <si>
    <t>Hi-Voltage Metallized Polypropylene Film Capacitors-Radial Dipped series</t>
  </si>
  <si>
    <t>MPRV series</t>
  </si>
  <si>
    <t>Polymeric PTC, 120V,240V series</t>
  </si>
  <si>
    <t>MPTH series</t>
  </si>
  <si>
    <t>Polymeric PTC, High Voltage series</t>
  </si>
  <si>
    <t>MPTR series</t>
  </si>
  <si>
    <t>Polymeric PTC, Radial Leaded series</t>
  </si>
  <si>
    <t>MPTS series</t>
  </si>
  <si>
    <t>Polymeric PTC, Surface Mount series</t>
  </si>
  <si>
    <t>MVR series</t>
  </si>
  <si>
    <t>Metal Oxide Varistors, Radial Leaded series</t>
  </si>
  <si>
    <t>MVS series</t>
  </si>
  <si>
    <t>Metal Oxide Varistors, Surface Mount series</t>
  </si>
  <si>
    <t>NP series</t>
  </si>
  <si>
    <t>Non-Polar Aluminum Electrolytic Capacitors series</t>
  </si>
  <si>
    <t>OPV, TPV  series</t>
  </si>
  <si>
    <t>Varistor  series Thermall y Protected type</t>
  </si>
  <si>
    <t>PEI series</t>
  </si>
  <si>
    <t>Polyester Film Capacitors-Inductive series</t>
  </si>
  <si>
    <t>PEIM series</t>
  </si>
  <si>
    <t>Miniature Polyester Film Capacitor-Inductive series</t>
  </si>
  <si>
    <t>PEN series</t>
  </si>
  <si>
    <t>Polyester Film Capacitors-Non-Inductive series</t>
  </si>
  <si>
    <t>RA series</t>
  </si>
  <si>
    <t>Thick Film Chip Networks (Low Profile SIP) series</t>
  </si>
  <si>
    <t>RB series</t>
  </si>
  <si>
    <t>General purpose Aluminum Electrolytic Capacitors series</t>
  </si>
  <si>
    <t>RD series</t>
  </si>
  <si>
    <t>Radial leaded, Epoxy Dipped Multilayer Ceramic Capacitors  series</t>
  </si>
  <si>
    <t>RE series</t>
  </si>
  <si>
    <t>Low Impedance Aluminum Electrolytic Capacitors series</t>
  </si>
  <si>
    <t>RF series</t>
  </si>
  <si>
    <t>Low ESR Aluminum Electrolytic Capacitors series</t>
  </si>
  <si>
    <t>RN73 series</t>
  </si>
  <si>
    <t>Precision Thin Film Chip Resistors series</t>
  </si>
  <si>
    <t>RH73 series</t>
  </si>
  <si>
    <t>Precision Thin Film Chip Resistors High Power series</t>
  </si>
  <si>
    <t>RT series</t>
  </si>
  <si>
    <t>Aluminum Electrolytic Capacitors-General Purpose, Axial series</t>
  </si>
  <si>
    <t>RTA series</t>
  </si>
  <si>
    <t>Chip Resistor Arrays series</t>
  </si>
  <si>
    <t>RTT series</t>
  </si>
  <si>
    <t>Lead Free Thick Film Chip Resistor</t>
  </si>
  <si>
    <t>SBP series</t>
  </si>
  <si>
    <t>Bi-Polar, Surface mount Aluminum Electrolytic Capacitors series</t>
  </si>
  <si>
    <t>SCK series</t>
  </si>
  <si>
    <t>NTC Power Thermistors Inrush Current Limiter</t>
  </si>
  <si>
    <t>SHB series</t>
  </si>
  <si>
    <t>High Temperatore, Bi-Polar, Surface mount Aluminum Electrolytic Capacitors series</t>
  </si>
  <si>
    <t>SHT series</t>
  </si>
  <si>
    <t>High Temperatore, Surface mount Aluminum Electrolytic Capacitors series</t>
  </si>
  <si>
    <t>SQM,SQH series</t>
  </si>
  <si>
    <t>Cement, Wire Wound Resistors series</t>
  </si>
  <si>
    <t>SQP,SQS series</t>
  </si>
  <si>
    <t>SRB series</t>
  </si>
  <si>
    <t>General Purpose, Surface mount Aluminum Electrolytic Capacitors series</t>
  </si>
  <si>
    <t>SRE series</t>
  </si>
  <si>
    <t>Low Impedance, Surface mount Aluminum Electrolytic Capacitors series</t>
  </si>
  <si>
    <t>SS series</t>
  </si>
  <si>
    <t>Aluminum Electrolytic Capacitors-Subminiature series</t>
  </si>
  <si>
    <t>TC series</t>
  </si>
  <si>
    <t>Surface Mount Tantalum Capacitor series</t>
  </si>
  <si>
    <t>TMPE,FMPE series</t>
  </si>
  <si>
    <t>Metallized Polyester Fim Capacitors-Axial Lead series</t>
  </si>
  <si>
    <t>TMPP,FMPP series</t>
  </si>
  <si>
    <t>Metallized Polypropylene film Capacitors-Axial Lead series</t>
  </si>
  <si>
    <t>TPPN series</t>
  </si>
  <si>
    <t>Polypropylene Film Capacitors-Axial Tubular series</t>
  </si>
  <si>
    <t>TSM, MNTS series</t>
  </si>
  <si>
    <t>NTC Thermistor-Surfact Mount series</t>
  </si>
  <si>
    <t>TTC, TTC03, TTS, TTF, DHT series</t>
  </si>
  <si>
    <t>NTC Temperature Sensing- Radial Leaded series</t>
  </si>
  <si>
    <t>TVR series</t>
  </si>
  <si>
    <t>Metal Onxide Varistor series</t>
  </si>
  <si>
    <t>TVS series</t>
  </si>
  <si>
    <t>Transient Voltage Suppressor series</t>
  </si>
  <si>
    <t>1A,1N4,1N5, BY1, BY25, EM5, RL,P600,PG,GS1M,PS series</t>
  </si>
  <si>
    <t>Plastic Passivated Juction Rectifier-General Purpose Leaded series</t>
  </si>
  <si>
    <t>1F, 1N4_SF,FR, 1N49, BA15, BY39,MR series</t>
  </si>
  <si>
    <t>Plastic Passivated Juction Rectifier-Fast Reovery Leaded series</t>
  </si>
  <si>
    <t>1U, UF4, HER  series</t>
  </si>
  <si>
    <t>Plastic Passivated Juction Rectifier-Ultra Fast Recovery Leaded series</t>
  </si>
  <si>
    <t>1A_G,1N4_GS, 1N4_G series</t>
  </si>
  <si>
    <t>Glass Passivated Junction Recitifer-General Purpose Leaded series</t>
  </si>
  <si>
    <t>UF_F, UF8 ,UF10, UF16 series</t>
  </si>
  <si>
    <t>Glass Passivated Junction Recitifer-Ultra Fast Recovery Leaded series</t>
  </si>
  <si>
    <t>1E,SF_S, SF, ER series</t>
  </si>
  <si>
    <t>Glass Passivated Junction Recitifer-Super Fast Recovery Leaded series</t>
  </si>
  <si>
    <t>GS1, S1, S2, S3,ES1 series</t>
  </si>
  <si>
    <t>Surface Mount Rectifier-General Purpose Leaded series</t>
  </si>
  <si>
    <t>RS, FR1, FR2, FR3, S1K series</t>
  </si>
  <si>
    <t>Surface Mount Rectifier-Fast Reovery  Leaded series</t>
  </si>
  <si>
    <t>US1, UF1, UF2, UF3 series</t>
  </si>
  <si>
    <t>Surface Mount Rectifier-Ultra Fast Recovery  Leaded series</t>
  </si>
  <si>
    <t>ES1, ER1, ER2, ER3, ED series</t>
  </si>
  <si>
    <t>Surface Mount Rectifier Super Fast Recovery Leaded series</t>
  </si>
  <si>
    <t>MMBZ, MLL, 1N52, DL47, 1SM, 1N59,2EZ,BZT,BZX,GDZJ series</t>
  </si>
  <si>
    <t>Zener Diode- Leaded series</t>
  </si>
  <si>
    <t>1S, 1N58, SB, BAT series</t>
  </si>
  <si>
    <t>Schottky Barrier Rectifier  Leaded</t>
  </si>
  <si>
    <t>SS, SK, SR, SL, SD, SB_DC, S100, S_10, series</t>
  </si>
  <si>
    <t>Schottky Barrier Rectifier- Surface Mount  series</t>
  </si>
  <si>
    <t>DI, W0, KBP0, 2KBP0, CP, KBL0, KBU, GBU, GBJ, KBP, WXM, 2W,  KBPC, CP, GL,AM series</t>
  </si>
  <si>
    <t>Bridge rectifier- Leaded series</t>
  </si>
  <si>
    <t>DI_S, B_S, DB, MB, MD series</t>
  </si>
  <si>
    <t>Bridge rectifier  Surface Mount series</t>
  </si>
  <si>
    <t>1N914, 1N4148, LL4148, MMBD, BAS, BAW, BAV, BAL series</t>
  </si>
  <si>
    <t>Switching Diode- Leaded series</t>
  </si>
  <si>
    <t>P4KE, P6KE, 1.5KE, 1N62, series</t>
  </si>
  <si>
    <t>Transient Voltage Suppressor Uni-Directional Leaded</t>
  </si>
  <si>
    <t>P4KE_C, P6KE_C, 1.5KE_C,  1N62_C series</t>
  </si>
  <si>
    <t>Transient Voltage Suppressor-Bi-Directional Leaded series</t>
  </si>
  <si>
    <t>SA, 3KP, 5KP,15KPA, 20KPA, 30KPA, LCE series</t>
  </si>
  <si>
    <t>Transient Voltage Suppressor-Uni-Directional Leaded series</t>
  </si>
  <si>
    <t>SA_C, 3KP_C, 5KP_C, 15KPA_C, 20KPA_C, 30KPA_C series</t>
  </si>
  <si>
    <t>P4SMAJ, P6SMBJ, 1.5SMCJ, 3.0SMCJ, 5.0SMDJ series</t>
  </si>
  <si>
    <t>Transient Voltage Suppressor Uni-Directional Surface Mount</t>
  </si>
  <si>
    <t>P4SMAJ_C, P6SMBJ_C, 1.5SMCJ_C, 3.0SMCJ_C, 5.0SMDJ_C series</t>
  </si>
  <si>
    <t>Transient Voltage Suppressor-Bi-Directional Surface Mount series</t>
  </si>
  <si>
    <t>SMAJ, SMBJ, SMCJ, SMDJ, SMF series</t>
  </si>
  <si>
    <t>Transient Voltage Suppressor-Uni-Directional Surface Mount series</t>
  </si>
  <si>
    <t>SMAJ_C, SMBJ_C, SMCJ_C, SMDJ_C series</t>
  </si>
  <si>
    <t>MB6, P0080SX series</t>
  </si>
  <si>
    <t>Transient Voltage Suppressor Low Capacitance, Super Low Clamping Voltage Surface Mount series</t>
  </si>
  <si>
    <t>MHC_L series</t>
  </si>
  <si>
    <t>Transient Voltage Suppressor-High Current Leaded series</t>
  </si>
  <si>
    <t>TMR series</t>
  </si>
  <si>
    <t>Gate Triac series</t>
  </si>
  <si>
    <t>PJSRV series</t>
  </si>
  <si>
    <t>Diode Array series</t>
  </si>
  <si>
    <t>NTSA, NTSF series</t>
  </si>
  <si>
    <t>NTC Thermistors- Leaded series</t>
  </si>
  <si>
    <t>PLA, PPL series</t>
  </si>
  <si>
    <t>PTC Thermistors- Radial Leaded series</t>
  </si>
  <si>
    <t>MLR, MLRE series</t>
  </si>
  <si>
    <t>Metal Alloy Low-Ohmic Current Sensing Resistor series</t>
  </si>
  <si>
    <t>HTK, MIH, NPC, NPM, NPS, NS, RBM, REL, REM, REW, REZ, RFB, RFL, RFX, RFZ, SSH, WT series</t>
  </si>
  <si>
    <t>Aluminum Electrolytic Capacitor series-Radial Dip type</t>
  </si>
  <si>
    <t>SET, SHL, SHT, SHTL, SLL, SNP, SREJ, SREL, SREM, SRF series</t>
  </si>
  <si>
    <t>Aluminum Electrolytic Capacitor series-Surface Mount type</t>
  </si>
  <si>
    <t>MCH, MCY series</t>
  </si>
  <si>
    <t>Ceramic Capacitor series- safety Recognized, Raidal Dip type</t>
  </si>
  <si>
    <t>MHS, MUH, MUT, MUX, MHX, MHY, MUY, MHT, MHD, FHX, FHY, FUX, FUY series</t>
  </si>
  <si>
    <t>Aluminum Electrolytic Capacitor series-Snap-In type</t>
  </si>
  <si>
    <t>CSR series</t>
  </si>
  <si>
    <t>SMD Thick Film Current Sensing Chip Resistor series</t>
  </si>
  <si>
    <t>CSM series</t>
  </si>
  <si>
    <t>SMD Current Sensing Metal Chip Resistor series</t>
  </si>
  <si>
    <t>MCB series</t>
  </si>
  <si>
    <t>Multilayer Chip bead series</t>
  </si>
  <si>
    <t>WL series</t>
  </si>
  <si>
    <t>Wier wound Inductor series</t>
  </si>
  <si>
    <t>RXA series</t>
  </si>
  <si>
    <t>Thin Film Chip Resistor Array series</t>
  </si>
  <si>
    <t>MFMP series</t>
  </si>
  <si>
    <t>Metal Film Precision MELF Resistor series</t>
  </si>
  <si>
    <t>FS, CRUCQ series</t>
  </si>
  <si>
    <t>Fast-Acting P-Type Chip Fuse series</t>
  </si>
  <si>
    <t>KNOB series</t>
  </si>
  <si>
    <t>Aluminum Knob series</t>
  </si>
  <si>
    <t>MCR Sereis</t>
  </si>
  <si>
    <t>RC network (Snubber Capacitor) series</t>
  </si>
  <si>
    <t>TCP, YG, YF-P, YF-B, YC, YC-B, RC, RC-B, RF-P, SF-P, SGA, SGB, SGC, SGD,SGE,  SCA, SCB, SCC, SCD,SCE,  SFA, SFE, SFE-1, SWA, SPA, SLE, YT, FT, DW-R series</t>
  </si>
  <si>
    <t>Motor Run/Start  and Electrical Apparatus capacitor series</t>
  </si>
  <si>
    <t>MHE series</t>
  </si>
  <si>
    <t>Pin Header series</t>
  </si>
  <si>
    <t>EC series</t>
  </si>
  <si>
    <t>Epoxy Coated Inductor series,  Axial Leaded type</t>
  </si>
  <si>
    <t>YY series</t>
  </si>
  <si>
    <t>Double Row Wafter series</t>
  </si>
  <si>
    <t>DTSM series</t>
  </si>
  <si>
    <t>SMT Tactile Switch series</t>
  </si>
  <si>
    <t>BH series</t>
  </si>
  <si>
    <t>SMT Retainer Clip seris</t>
  </si>
  <si>
    <t>JRFB seris</t>
  </si>
  <si>
    <t>Terminal Valve  series</t>
  </si>
  <si>
    <t>2MS series</t>
  </si>
  <si>
    <t>Toggle Swith series</t>
  </si>
  <si>
    <t>JW series</t>
  </si>
  <si>
    <t>Jump Wire series</t>
  </si>
  <si>
    <t>ME1X series</t>
  </si>
  <si>
    <t>EMI suppression capacitor series X1Type</t>
  </si>
  <si>
    <t>PI series</t>
  </si>
  <si>
    <t>Power Inductor series</t>
  </si>
  <si>
    <t>SI series</t>
  </si>
  <si>
    <t>Signal Inductor series</t>
  </si>
  <si>
    <t>LI series</t>
  </si>
  <si>
    <t>Leaded Inductor series</t>
  </si>
  <si>
    <t>PEVA, PEV5 series</t>
  </si>
  <si>
    <t>Conductive Polymer Aluminum Solid Capacitor series-V chip type</t>
  </si>
  <si>
    <t>PECS, PECH series</t>
  </si>
  <si>
    <t>Conductive Polymer Aluminum Solid Capacitor series-Surface Mount type</t>
  </si>
  <si>
    <t>PEEA, PE, PE5K, PEEP, PE5P series</t>
  </si>
  <si>
    <t>Conductive Polymer Aluminum Solid Capacitor series-Radial Type</t>
  </si>
  <si>
    <t>MVR-H series</t>
  </si>
  <si>
    <t>Metal Oxide Varistors-High temperature type</t>
  </si>
  <si>
    <t>TPV series</t>
  </si>
  <si>
    <t>Metal Oxide Varistors-Thermaly Protected type</t>
  </si>
  <si>
    <t>CQ06PF series</t>
  </si>
  <si>
    <t>SMT P type Chip Fuse seris</t>
  </si>
  <si>
    <t>HTRT series</t>
  </si>
  <si>
    <t>High Temperature Aluminum Electrolytic Capacitors series- Axial leaded type</t>
  </si>
  <si>
    <t>AES series</t>
  </si>
  <si>
    <t>Aluminum Electrolytic Capacitor-Screw Teerminal series</t>
  </si>
  <si>
    <t>ESD, ME series</t>
  </si>
  <si>
    <t>ESD TVS series</t>
  </si>
  <si>
    <t>MFT Series</t>
  </si>
  <si>
    <t>Mosfet series</t>
  </si>
  <si>
    <t>PKB Series</t>
  </si>
  <si>
    <t>Induuctor series, Tube type</t>
  </si>
  <si>
    <t>AHW Series</t>
  </si>
  <si>
    <t>AL cased Resistor series</t>
  </si>
  <si>
    <t>SNSxx series</t>
  </si>
  <si>
    <t>Temperature Sensor Assembly series</t>
  </si>
  <si>
    <t>MA ,MEX ,MEY ,MF ,MGT ,MI ,MO ,MPEM ,MPEX ,MPPS ,MPRV ,MPTH ,MPTR ,MPTS ,MVR ,MVS ,NP ,OPV, TPV ,PEI ,PEIM ,PEN ,RA ,RB ,RD ,RE ,RF ,RN73 ,RH73, RT ,RTA ,RTT ,SBP ,SCK ,SHB ,SHT ,SQM,SQH ,SQP,SQS ,SRB ,SRE ,SS ,TC ,TMPE,FMPE ,TMPP,FMPP ,TPPN ,TSM, MNTS ,TTC, TTC03, TTS, TTF, DHT ,TVR ,TVS ,1A,1N4,1N5, BY1, BY25, EM5, RL,P600,PG,GS1M,PS ,1F, 1N4_SF,FR, 1N49, BA15, BY39,MR ,1U, UF4, HER  ,1A_G,1N4_GS, 1N4_G ,UF_F, UF8 ,UF10, UF16 ,1E,SF_S, SF, ER ,GS1, S1, S2, S3,ES1 ,RS, FR1, FR2, FR3, S1K ,US1, UF1, UF2, UF3 ,ES1, ER1, ER2, ER3, ED ,MMBZ, MLL, 1N52, DL47, 1SM, 1N59,2EZ,BZT,BZX,GDZJ ,1S, 1N58, SB, BAT ,SS, SK, SR, SL, SD, SB_DC, S100, S_10, ,DI, W0, KBP0, 2KBP0, CP, KBL0, KBU, GBU, KBPC, CP, GL,AM ,DI_S, B_S ,1N914, 1N4148, LL4148, MMBD, BAS, BAW, BAV, BAL ,P4KE, P6KE, 1.5KE, 1N62, ,P4KE_C, P6KE_C, 1.5KE_C,  1N62_C ,SA, 3KP, 5KP,15KPA, 20KPA, 30KPA, LCE ,SA_C, 3KP_C, 5KP_C, 15KPA_C, 20KPA_C, 30KPA_C ,P4SMAJ, P6SMBJ, 1.5SMCJ, 3.0SMCJ, 5.0SMDJ ,P4SMAJ_C, P6SMBJ_C, 1.5SMCJ_C, 3.0SMCJ_C, 5.0SMDJ_C ,SMAJ, SMBJ, SMCJ, SMDJ ,SMAJ_C, SMBJ_C, SMCJ_C, SMDJ_C ,MB6, P0080SX ,MHC_L ,TMR ,PJSRV ,NTSA, NTSF ,PLA, PPL,MLR, MLRE, SET, SHL, SHT, SHTL, SLL, SNP, SREJ, SREL, SREM, SRF, MCH, MCY, MHS, MUH, MUT, MUX, MHX, MHY, MUY, MHT, MHD,FHX, FHY, FUX, FUY,CSR, CSM, MCB, WL, RXA, MFMP, FS, CRUCQ Knob, MCR, TCP, YG, YF-P, YF-B, YC, YC-B, RC, RC-B, RF-P, SF-P, SGA, SGB, SGC, SGD,SGE,  SCA, SCB, SCC, SCD,SCE,  SFA, SFE, SFE-1, SWA, SPA, SLE, YT, FT, DW-R, MHE, EC, YY, DTSM, BH, JRFB, 2MS, JW, ME1X, PI, SI, LI, PEVA, PEV5, PECS, PECH, PEEA, PE, PE5K, PEEP, PE5P, MVR-H, TPV, CQ06PF, HTRT,  ESD, ME, MFT, PKB, AHW, SNSxx series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</si>
</sst>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lan.chang@mreitekus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eritekusa.com/wp-content/uploads/2018/10/Meritek_Conflict_Mineral.pdf" TargetMode="External"/><Relationship Id="rId4" Type="http://schemas.openxmlformats.org/officeDocument/2006/relationships/hyperlink" Target="mailto:allan.chang@mreitekus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2"/>
      <c r="B2" s="38" t="s">
        <v>847</v>
      </c>
      <c r="C2" s="36"/>
      <c r="D2" s="206"/>
      <c r="E2" s="3"/>
      <c r="F2" s="36"/>
      <c r="G2" s="34"/>
    </row>
    <row r="3" spans="1:7">
      <c r="A3" s="372"/>
      <c r="B3" s="5" t="s">
        <v>839</v>
      </c>
      <c r="C3" s="6"/>
      <c r="D3" s="207"/>
      <c r="E3" s="3"/>
      <c r="F3" s="6"/>
      <c r="G3" s="34"/>
    </row>
    <row r="4" spans="1:7" ht="15.75">
      <c r="A4" s="372"/>
      <c r="B4" s="41" t="s">
        <v>849</v>
      </c>
      <c r="C4" s="7"/>
      <c r="D4" s="208"/>
      <c r="E4" s="3"/>
      <c r="F4" s="7"/>
      <c r="G4" s="34"/>
    </row>
    <row r="5" spans="1:7">
      <c r="A5" s="372"/>
      <c r="B5" s="40" t="s">
        <v>1040</v>
      </c>
      <c r="C5" s="4"/>
      <c r="D5" s="209"/>
      <c r="E5" s="3"/>
      <c r="F5" s="4"/>
      <c r="G5" s="34"/>
    </row>
    <row r="6" spans="1:7">
      <c r="A6" s="372"/>
      <c r="B6" s="8"/>
      <c r="C6" s="8"/>
      <c r="D6" s="210"/>
      <c r="E6" s="8"/>
      <c r="F6" s="8"/>
      <c r="G6" s="34"/>
    </row>
    <row r="7" spans="1:7">
      <c r="A7" s="372"/>
      <c r="B7" s="8"/>
      <c r="C7" s="8"/>
      <c r="D7" s="210"/>
      <c r="E7" s="8"/>
      <c r="F7" s="8"/>
      <c r="G7" s="34"/>
    </row>
    <row r="8" spans="1:7">
      <c r="A8" s="372"/>
      <c r="B8" s="8"/>
      <c r="C8" s="8"/>
      <c r="D8" s="210"/>
      <c r="E8" s="8"/>
      <c r="F8" s="8"/>
      <c r="G8" s="34"/>
    </row>
    <row r="9" spans="1:7">
      <c r="A9" s="372"/>
      <c r="B9" s="375" t="s">
        <v>850</v>
      </c>
      <c r="C9" s="375"/>
      <c r="D9" s="375"/>
      <c r="E9" s="375"/>
      <c r="F9" s="375"/>
      <c r="G9" s="34"/>
    </row>
    <row r="10" spans="1:7" ht="27" customHeight="1">
      <c r="A10" s="372"/>
      <c r="B10" s="376" t="s">
        <v>438</v>
      </c>
      <c r="C10" s="376"/>
      <c r="D10" s="376"/>
      <c r="E10" s="376"/>
      <c r="F10" s="376"/>
      <c r="G10" s="34"/>
    </row>
    <row r="11" spans="1:7" ht="27" customHeight="1">
      <c r="A11" s="372"/>
      <c r="B11" s="377"/>
      <c r="C11" s="377"/>
      <c r="D11" s="377"/>
      <c r="E11" s="377"/>
      <c r="F11" s="377"/>
      <c r="G11" s="34"/>
    </row>
    <row r="12" spans="1:7">
      <c r="A12" s="372"/>
      <c r="B12" s="42" t="s">
        <v>848</v>
      </c>
      <c r="C12" s="43" t="s">
        <v>851</v>
      </c>
      <c r="D12" s="211" t="s">
        <v>852</v>
      </c>
      <c r="E12" s="43" t="s">
        <v>612</v>
      </c>
      <c r="F12" s="43" t="s">
        <v>613</v>
      </c>
      <c r="G12" s="34"/>
    </row>
    <row r="13" spans="1:7" ht="33.75">
      <c r="A13" s="372"/>
      <c r="B13" s="2">
        <v>1</v>
      </c>
      <c r="C13" s="37" t="s">
        <v>1088</v>
      </c>
      <c r="D13" s="39" t="s">
        <v>876</v>
      </c>
      <c r="E13" s="194" t="s">
        <v>853</v>
      </c>
      <c r="F13" s="194"/>
      <c r="G13" s="34"/>
    </row>
    <row r="14" spans="1:7" ht="33.75">
      <c r="A14" s="372"/>
      <c r="B14" s="2">
        <v>2</v>
      </c>
      <c r="C14" s="37" t="s">
        <v>1088</v>
      </c>
      <c r="D14" s="39" t="s">
        <v>1025</v>
      </c>
      <c r="E14" s="194" t="s">
        <v>530</v>
      </c>
      <c r="F14" s="194" t="s">
        <v>531</v>
      </c>
      <c r="G14" s="34"/>
    </row>
    <row r="15" spans="1:7" ht="89.1" customHeight="1">
      <c r="A15" s="372"/>
      <c r="B15" s="357">
        <v>2.0099999999999998</v>
      </c>
      <c r="C15" s="369" t="s">
        <v>1088</v>
      </c>
      <c r="D15" s="378" t="s">
        <v>2265</v>
      </c>
      <c r="E15" s="195" t="s">
        <v>614</v>
      </c>
      <c r="F15" s="195" t="s">
        <v>617</v>
      </c>
      <c r="G15" s="34"/>
    </row>
    <row r="16" spans="1:7" ht="99" customHeight="1">
      <c r="A16" s="372"/>
      <c r="B16" s="358"/>
      <c r="C16" s="370"/>
      <c r="D16" s="379"/>
      <c r="E16" s="196"/>
      <c r="F16" s="196" t="s">
        <v>615</v>
      </c>
      <c r="G16" s="34"/>
    </row>
    <row r="17" spans="1:7" ht="63" customHeight="1">
      <c r="A17" s="372"/>
      <c r="B17" s="359"/>
      <c r="C17" s="371"/>
      <c r="D17" s="380"/>
      <c r="E17" s="37"/>
      <c r="F17" s="37" t="s">
        <v>616</v>
      </c>
      <c r="G17" s="34"/>
    </row>
    <row r="18" spans="1:7" ht="117" customHeight="1">
      <c r="A18" s="372"/>
      <c r="B18" s="357">
        <v>2.02</v>
      </c>
      <c r="C18" s="369" t="s">
        <v>1088</v>
      </c>
      <c r="D18" s="378" t="s">
        <v>2266</v>
      </c>
      <c r="E18" s="195" t="s">
        <v>439</v>
      </c>
      <c r="F18" s="195" t="s">
        <v>525</v>
      </c>
      <c r="G18" s="34"/>
    </row>
    <row r="19" spans="1:7" ht="71.099999999999994" customHeight="1">
      <c r="A19" s="372"/>
      <c r="B19" s="358"/>
      <c r="C19" s="370"/>
      <c r="D19" s="379"/>
      <c r="E19" s="196" t="s">
        <v>529</v>
      </c>
      <c r="F19" s="196" t="s">
        <v>440</v>
      </c>
      <c r="G19" s="34"/>
    </row>
    <row r="20" spans="1:7" ht="90.75" customHeight="1">
      <c r="A20" s="372"/>
      <c r="B20" s="358"/>
      <c r="C20" s="370"/>
      <c r="D20" s="379"/>
      <c r="E20" s="196"/>
      <c r="F20" s="196" t="s">
        <v>619</v>
      </c>
      <c r="G20" s="34"/>
    </row>
    <row r="21" spans="1:7" ht="74.25" customHeight="1">
      <c r="A21" s="372"/>
      <c r="B21" s="359"/>
      <c r="C21" s="371"/>
      <c r="D21" s="380"/>
      <c r="E21" s="37"/>
      <c r="F21" s="37" t="s">
        <v>618</v>
      </c>
      <c r="G21" s="34"/>
    </row>
    <row r="22" spans="1:7" ht="90" customHeight="1">
      <c r="A22" s="372"/>
      <c r="B22" s="363">
        <v>2.0299999999999998</v>
      </c>
      <c r="C22" s="363" t="s">
        <v>822</v>
      </c>
      <c r="D22" s="366" t="s">
        <v>2267</v>
      </c>
      <c r="E22" s="369" t="s">
        <v>437</v>
      </c>
      <c r="F22" s="195" t="s">
        <v>460</v>
      </c>
      <c r="G22" s="34"/>
    </row>
    <row r="23" spans="1:7" ht="109.5" customHeight="1">
      <c r="A23" s="372"/>
      <c r="B23" s="364"/>
      <c r="C23" s="364"/>
      <c r="D23" s="367"/>
      <c r="E23" s="370"/>
      <c r="F23" s="196" t="s">
        <v>823</v>
      </c>
      <c r="G23" s="34"/>
    </row>
    <row r="24" spans="1:7" ht="74.25" customHeight="1">
      <c r="A24" s="372"/>
      <c r="B24" s="365"/>
      <c r="C24" s="365"/>
      <c r="D24" s="368"/>
      <c r="E24" s="371"/>
      <c r="F24" s="37" t="s">
        <v>436</v>
      </c>
      <c r="G24" s="34"/>
    </row>
    <row r="25" spans="1:7" ht="72" customHeight="1">
      <c r="A25" s="372"/>
      <c r="B25" s="2" t="s">
        <v>458</v>
      </c>
      <c r="C25" s="37" t="s">
        <v>459</v>
      </c>
      <c r="D25" s="39" t="s">
        <v>2268</v>
      </c>
      <c r="E25" s="37" t="s">
        <v>2263</v>
      </c>
      <c r="F25" s="37" t="s">
        <v>461</v>
      </c>
      <c r="G25" s="34"/>
    </row>
    <row r="26" spans="1:7" ht="98.1" customHeight="1">
      <c r="A26" s="372"/>
      <c r="B26" s="360">
        <v>3</v>
      </c>
      <c r="C26" s="357" t="s">
        <v>70</v>
      </c>
      <c r="D26" s="378" t="s">
        <v>2269</v>
      </c>
      <c r="E26" s="369" t="s">
        <v>0</v>
      </c>
      <c r="F26" s="195" t="s">
        <v>64</v>
      </c>
      <c r="G26" s="34"/>
    </row>
    <row r="27" spans="1:7" ht="90" customHeight="1">
      <c r="A27" s="372"/>
      <c r="B27" s="361"/>
      <c r="C27" s="358"/>
      <c r="D27" s="379"/>
      <c r="E27" s="370"/>
      <c r="F27" s="196" t="s">
        <v>59</v>
      </c>
      <c r="G27" s="34"/>
    </row>
    <row r="28" spans="1:7" ht="19.350000000000001" customHeight="1">
      <c r="A28" s="372"/>
      <c r="B28" s="361"/>
      <c r="C28" s="358"/>
      <c r="D28" s="379"/>
      <c r="E28" s="370"/>
      <c r="F28" s="196" t="s">
        <v>60</v>
      </c>
      <c r="G28" s="34"/>
    </row>
    <row r="29" spans="1:7" ht="74.45" customHeight="1">
      <c r="A29" s="372"/>
      <c r="B29" s="361"/>
      <c r="C29" s="358"/>
      <c r="D29" s="379"/>
      <c r="E29" s="370"/>
      <c r="F29" s="196" t="s">
        <v>61</v>
      </c>
      <c r="G29" s="34"/>
    </row>
    <row r="30" spans="1:7" ht="62.45" customHeight="1">
      <c r="A30" s="372"/>
      <c r="B30" s="361"/>
      <c r="C30" s="358"/>
      <c r="D30" s="379"/>
      <c r="E30" s="370"/>
      <c r="F30" s="196" t="s">
        <v>62</v>
      </c>
      <c r="G30" s="34"/>
    </row>
    <row r="31" spans="1:7" ht="81" customHeight="1">
      <c r="A31" s="372"/>
      <c r="B31" s="361"/>
      <c r="C31" s="358"/>
      <c r="D31" s="379"/>
      <c r="E31" s="370"/>
      <c r="F31" s="196" t="s">
        <v>63</v>
      </c>
      <c r="G31" s="34"/>
    </row>
    <row r="32" spans="1:7" ht="48.75" customHeight="1">
      <c r="A32" s="372"/>
      <c r="B32" s="361"/>
      <c r="C32" s="358"/>
      <c r="D32" s="379"/>
      <c r="E32" s="370"/>
      <c r="F32" s="196" t="s">
        <v>66</v>
      </c>
      <c r="G32" s="34"/>
    </row>
    <row r="33" spans="1:7" ht="98.45" customHeight="1">
      <c r="A33" s="372"/>
      <c r="B33" s="361"/>
      <c r="C33" s="358"/>
      <c r="D33" s="379"/>
      <c r="E33" s="370"/>
      <c r="F33" s="196" t="s">
        <v>65</v>
      </c>
      <c r="G33" s="34"/>
    </row>
    <row r="34" spans="1:7" ht="89.1" customHeight="1">
      <c r="A34" s="372"/>
      <c r="B34" s="361"/>
      <c r="C34" s="358"/>
      <c r="D34" s="379"/>
      <c r="E34" s="370"/>
      <c r="F34" s="196" t="s">
        <v>67</v>
      </c>
      <c r="G34" s="34"/>
    </row>
    <row r="35" spans="1:7" ht="29.1" customHeight="1">
      <c r="A35" s="372"/>
      <c r="B35" s="361"/>
      <c r="C35" s="358"/>
      <c r="D35" s="379"/>
      <c r="E35" s="370"/>
      <c r="F35" s="196" t="s">
        <v>68</v>
      </c>
      <c r="G35" s="34"/>
    </row>
    <row r="36" spans="1:7" ht="126.75">
      <c r="A36" s="372"/>
      <c r="B36" s="362"/>
      <c r="C36" s="359"/>
      <c r="D36" s="380"/>
      <c r="E36" s="371"/>
      <c r="F36" s="197" t="s">
        <v>69</v>
      </c>
      <c r="G36" s="34"/>
    </row>
    <row r="37" spans="1:7" ht="112.5">
      <c r="A37" s="372"/>
      <c r="B37" s="170">
        <v>3.01</v>
      </c>
      <c r="C37" s="171" t="s">
        <v>70</v>
      </c>
      <c r="D37" s="39" t="s">
        <v>2270</v>
      </c>
      <c r="E37" s="198" t="s">
        <v>1328</v>
      </c>
      <c r="F37" s="199" t="s">
        <v>1434</v>
      </c>
      <c r="G37" s="34"/>
    </row>
    <row r="38" spans="1:7" ht="101.25">
      <c r="A38" s="372"/>
      <c r="B38" s="170">
        <v>3.02</v>
      </c>
      <c r="C38" s="171" t="s">
        <v>1361</v>
      </c>
      <c r="D38" s="39" t="s">
        <v>2271</v>
      </c>
      <c r="E38" s="198" t="s">
        <v>1376</v>
      </c>
      <c r="F38" s="199" t="s">
        <v>1435</v>
      </c>
      <c r="G38" s="34"/>
    </row>
    <row r="39" spans="1:7" ht="101.25">
      <c r="A39" s="372"/>
      <c r="B39" s="180">
        <v>4</v>
      </c>
      <c r="C39" s="179" t="s">
        <v>1531</v>
      </c>
      <c r="D39" s="39" t="s">
        <v>2272</v>
      </c>
      <c r="E39" s="37" t="s">
        <v>2215</v>
      </c>
      <c r="F39" s="37" t="s">
        <v>1532</v>
      </c>
      <c r="G39" s="34"/>
    </row>
    <row r="40" spans="1:7" ht="56.25">
      <c r="A40" s="372"/>
      <c r="B40" s="170">
        <v>4.01</v>
      </c>
      <c r="C40" s="179" t="s">
        <v>1531</v>
      </c>
      <c r="D40" s="39" t="s">
        <v>2274</v>
      </c>
      <c r="E40" s="37" t="s">
        <v>2229</v>
      </c>
      <c r="F40" s="37" t="s">
        <v>2233</v>
      </c>
      <c r="G40" s="34"/>
    </row>
    <row r="41" spans="1:7" ht="56.25">
      <c r="A41" s="372"/>
      <c r="B41" s="170" t="s">
        <v>2261</v>
      </c>
      <c r="C41" s="179" t="s">
        <v>1531</v>
      </c>
      <c r="D41" s="39" t="s">
        <v>2273</v>
      </c>
      <c r="E41" s="37" t="s">
        <v>2264</v>
      </c>
      <c r="F41" s="37" t="s">
        <v>2262</v>
      </c>
      <c r="G41" s="34"/>
    </row>
    <row r="42" spans="1:7" ht="56.25">
      <c r="A42" s="372"/>
      <c r="B42" s="170" t="s">
        <v>2299</v>
      </c>
      <c r="C42" s="179" t="s">
        <v>1531</v>
      </c>
      <c r="D42" s="39" t="s">
        <v>2306</v>
      </c>
      <c r="E42" s="37" t="s">
        <v>2263</v>
      </c>
      <c r="F42" s="37" t="s">
        <v>2300</v>
      </c>
      <c r="G42" s="34"/>
    </row>
    <row r="43" spans="1:7" ht="123.75">
      <c r="A43" s="372"/>
      <c r="B43" s="191">
        <v>4.0999999999999996</v>
      </c>
      <c r="C43" s="179" t="s">
        <v>2305</v>
      </c>
      <c r="D43" s="192">
        <v>42867</v>
      </c>
      <c r="E43" s="200" t="s">
        <v>2308</v>
      </c>
      <c r="F43" s="37" t="s">
        <v>2307</v>
      </c>
      <c r="G43" s="34"/>
    </row>
    <row r="44" spans="1:7" ht="78.75">
      <c r="A44" s="372"/>
      <c r="B44" s="191">
        <v>4.2</v>
      </c>
      <c r="C44" s="179" t="s">
        <v>2305</v>
      </c>
      <c r="D44" s="192">
        <v>42704</v>
      </c>
      <c r="E44" s="200" t="s">
        <v>2510</v>
      </c>
      <c r="F44" s="37" t="s">
        <v>2485</v>
      </c>
      <c r="G44" s="34"/>
    </row>
    <row r="45" spans="1:7" ht="157.5">
      <c r="A45" s="372"/>
      <c r="B45" s="240">
        <v>5</v>
      </c>
      <c r="C45" s="179" t="s">
        <v>2305</v>
      </c>
      <c r="D45" s="192">
        <v>42867</v>
      </c>
      <c r="E45" s="200" t="s">
        <v>12917</v>
      </c>
      <c r="F45" s="37" t="s">
        <v>12639</v>
      </c>
      <c r="G45" s="34"/>
    </row>
    <row r="46" spans="1:7" ht="45">
      <c r="A46" s="372"/>
      <c r="B46" s="191">
        <v>5.01</v>
      </c>
      <c r="C46" s="179" t="s">
        <v>2305</v>
      </c>
      <c r="D46" s="192">
        <v>42907</v>
      </c>
      <c r="E46" s="200" t="s">
        <v>12935</v>
      </c>
      <c r="F46" s="37" t="s">
        <v>12639</v>
      </c>
      <c r="G46" s="34"/>
    </row>
    <row r="47" spans="1:7" ht="67.5">
      <c r="A47" s="372"/>
      <c r="B47" s="191">
        <v>5.0999999999999996</v>
      </c>
      <c r="C47" s="179" t="s">
        <v>2305</v>
      </c>
      <c r="D47" s="192">
        <v>43070</v>
      </c>
      <c r="E47" s="200" t="s">
        <v>13129</v>
      </c>
      <c r="F47" s="37" t="s">
        <v>13130</v>
      </c>
      <c r="G47" s="34"/>
    </row>
    <row r="48" spans="1:7" ht="56.25">
      <c r="A48" s="372"/>
      <c r="B48" s="191">
        <v>5.1100000000000003</v>
      </c>
      <c r="C48" s="179" t="s">
        <v>13371</v>
      </c>
      <c r="D48" s="192">
        <v>43217</v>
      </c>
      <c r="E48" s="200" t="s">
        <v>13499</v>
      </c>
      <c r="F48" s="37" t="s">
        <v>13405</v>
      </c>
      <c r="G48" s="34"/>
    </row>
    <row r="49" spans="1:7" ht="56.25">
      <c r="A49" s="372"/>
      <c r="B49" s="191">
        <v>5.12</v>
      </c>
      <c r="C49" s="179" t="s">
        <v>13371</v>
      </c>
      <c r="D49" s="192">
        <v>43581</v>
      </c>
      <c r="E49" s="200" t="s">
        <v>13499</v>
      </c>
      <c r="F49" s="37" t="s">
        <v>14064</v>
      </c>
      <c r="G49" s="34"/>
    </row>
    <row r="50" spans="1:7" ht="78.75">
      <c r="A50" s="372"/>
      <c r="B50" s="240">
        <v>6</v>
      </c>
      <c r="C50" s="179" t="s">
        <v>13371</v>
      </c>
      <c r="D50" s="192">
        <v>43964</v>
      </c>
      <c r="E50" s="200" t="s">
        <v>14291</v>
      </c>
      <c r="F50" s="37" t="s">
        <v>14074</v>
      </c>
      <c r="G50" s="34"/>
    </row>
    <row r="51" spans="1:7" ht="45">
      <c r="A51" s="372"/>
      <c r="B51" s="191">
        <v>6.01</v>
      </c>
      <c r="C51" s="179" t="s">
        <v>13371</v>
      </c>
      <c r="D51" s="192">
        <v>43970</v>
      </c>
      <c r="E51" s="200" t="s">
        <v>15309</v>
      </c>
      <c r="F51" s="200" t="s">
        <v>14074</v>
      </c>
      <c r="G51" s="34"/>
    </row>
    <row r="52" spans="1:7" ht="45">
      <c r="A52" s="372"/>
      <c r="B52" s="191">
        <v>6.1</v>
      </c>
      <c r="C52" s="179" t="s">
        <v>13371</v>
      </c>
      <c r="D52" s="192">
        <v>44314</v>
      </c>
      <c r="E52" s="200" t="s">
        <v>15314</v>
      </c>
      <c r="F52" s="200" t="s">
        <v>15319</v>
      </c>
      <c r="G52" s="34"/>
    </row>
    <row r="53" spans="1:7" ht="13.5" thickBot="1">
      <c r="A53" s="373"/>
      <c r="B53" s="374" t="str">
        <f ca="1">OFFSET(L!$C$1,MATCH("General"&amp;"Cpy",L!$A:$A,0)-1,SL,,)</f>
        <v>© 2021 Responsible Minerals Initiative. All rights reserved.</v>
      </c>
      <c r="C53" s="374"/>
      <c r="D53" s="374"/>
      <c r="E53" s="374"/>
      <c r="F53" s="37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1"/>
      <c r="B1" s="382"/>
      <c r="C1" s="382"/>
      <c r="D1" s="383"/>
    </row>
    <row r="2" spans="1:5" ht="71.25" customHeight="1">
      <c r="A2" s="87"/>
      <c r="B2" s="166" t="str">
        <f ca="1">OFFSET(L!$C$1,MATCH("Definitions"&amp;ADDRESS(ROW(),COLUMN(),4),L!$A:$A,0)-1,SL,,)</f>
        <v>ITEM</v>
      </c>
      <c r="C2" s="166" t="str">
        <f ca="1">OFFSET(L!$C$1,MATCH("Definitions"&amp;ADDRESS(ROW(),COLUMN(),4),L!$A:$A,0)-1,SL,,)</f>
        <v>DEFINITION</v>
      </c>
      <c r="D2" s="385"/>
      <c r="E2" s="127"/>
    </row>
    <row r="3" spans="1:5" ht="63.95" customHeight="1">
      <c r="A3" s="87"/>
      <c r="B3" s="74" t="str">
        <f ca="1">OFFSET(L!$C$1,MATCH("Definitions"&amp;ADDRESS(ROW(),COLUMN(),4),L!$A:$A,0)-1,SL,,)</f>
        <v>3TG</v>
      </c>
      <c r="C3" s="74" t="str">
        <f ca="1">OFFSET(L!$C$1,MATCH("Definitions"&amp;ADDRESS(ROW(),COLUMN(),4),L!$A:$A,0)-1,SL,,)</f>
        <v>Tantalum, tin, tungsten, gold</v>
      </c>
      <c r="D3" s="38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1313</v>
      </c>
    </row>
    <row r="10" spans="1:5" ht="45">
      <c r="A10" s="87"/>
      <c r="B10" s="74" t="str">
        <f ca="1">OFFSET(L!$C$1,MATCH("Definitions"&amp;ADDRESS(ROW(),COLUMN(),4),L!$A:$A,0)-1,SL,,)</f>
        <v>DRC</v>
      </c>
      <c r="C10" s="74" t="str">
        <f ca="1">OFFSET(L!$C$1,MATCH("Definitions"&amp;ADDRESS(ROW(),COLUMN(),4),L!$A:$A,0)-1,SL,,)</f>
        <v>Democratic Republic of Congo</v>
      </c>
      <c r="D10" s="38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2021 Responsible Minerals Initiative. All rights reserved.</v>
      </c>
      <c r="C32" s="384"/>
      <c r="D32" s="385"/>
      <c r="E32" s="128"/>
    </row>
    <row r="33" spans="1:4" ht="13.5" thickBot="1">
      <c r="A33" s="88"/>
      <c r="B33" s="183"/>
      <c r="C33" s="183"/>
      <c r="D33" s="386"/>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11" sqref="D11:J1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6"/>
      <c r="G3" s="416"/>
      <c r="H3" s="416"/>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17" t="str">
        <f ca="1">OFFSET(L!$C$1,MATCH("Declaration"&amp;ADDRESS(ROW(),COLUMN(),4),L!$A:$A,0)-1,SL,,)</f>
        <v>Link to Terms &amp; Conditions</v>
      </c>
      <c r="J4" s="41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1" t="str">
        <f ca="1">OFFSET(L!$C$1,MATCH("Declaration"&amp;ADDRESS(ROW(),COLUMN(),4),L!$A:$A,0)-1,SL,,)</f>
        <v>Company Information</v>
      </c>
      <c r="C7" s="421"/>
      <c r="D7" s="421"/>
      <c r="E7" s="421"/>
      <c r="F7" s="421"/>
      <c r="G7" s="421"/>
      <c r="H7" s="421"/>
      <c r="I7" s="421"/>
      <c r="J7" s="42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8" t="s">
        <v>494</v>
      </c>
      <c r="E9" s="419"/>
      <c r="F9" s="419"/>
      <c r="G9" s="42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2" t="str">
        <f ca="1">OFFSET(L!$C$1,MATCH("Declaration"&amp;ADDRESS(ROW(),COLUMN(),4)&amp;LEFT($D$9,1),L!$A:$A,0)-1,SL,,)</f>
        <v>Description of Scope:</v>
      </c>
      <c r="C10" s="151"/>
      <c r="D10" s="355" t="s">
        <v>15909</v>
      </c>
      <c r="E10" s="355"/>
      <c r="F10" s="355"/>
      <c r="G10" s="355"/>
      <c r="H10" s="355"/>
      <c r="I10" s="355"/>
      <c r="J10" s="35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3"/>
      <c r="C11" s="151"/>
      <c r="D11" s="432" t="str">
        <f ca="1">IF(D9=Q9,OFFSET(L!$C$1,MATCH("Declaration"&amp;ADDRESS(ROW(),COLUMN(),4),L!$A:$A,0)-1,SL,,),"")</f>
        <v/>
      </c>
      <c r="E11" s="433"/>
      <c r="F11" s="433"/>
      <c r="G11" s="433"/>
      <c r="H11" s="433"/>
      <c r="I11" s="433"/>
      <c r="J11" s="43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5"/>
      <c r="E12" s="396"/>
      <c r="F12" s="396"/>
      <c r="G12" s="396"/>
      <c r="H12" s="396"/>
      <c r="I12" s="396"/>
      <c r="J12" s="39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5"/>
      <c r="E13" s="396"/>
      <c r="F13" s="396"/>
      <c r="G13" s="396"/>
      <c r="H13" s="396"/>
      <c r="I13" s="396"/>
      <c r="J13" s="39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5" t="s">
        <v>15607</v>
      </c>
      <c r="E14" s="396"/>
      <c r="F14" s="396"/>
      <c r="G14" s="396"/>
      <c r="H14" s="396"/>
      <c r="I14" s="396"/>
      <c r="J14" s="39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5" t="s">
        <v>15608</v>
      </c>
      <c r="E15" s="396"/>
      <c r="F15" s="396"/>
      <c r="G15" s="396"/>
      <c r="H15" s="396"/>
      <c r="I15" s="396"/>
      <c r="J15" s="39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4" t="s">
        <v>15609</v>
      </c>
      <c r="E16" s="425"/>
      <c r="F16" s="425"/>
      <c r="G16" s="425"/>
      <c r="H16" s="425"/>
      <c r="I16" s="425"/>
      <c r="J16" s="42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5" t="s">
        <v>15610</v>
      </c>
      <c r="E17" s="396"/>
      <c r="F17" s="396"/>
      <c r="G17" s="396"/>
      <c r="H17" s="396"/>
      <c r="I17" s="396"/>
      <c r="J17" s="39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5" t="s">
        <v>15608</v>
      </c>
      <c r="E18" s="396"/>
      <c r="F18" s="396"/>
      <c r="G18" s="396"/>
      <c r="H18" s="396"/>
      <c r="I18" s="396"/>
      <c r="J18" s="39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5" t="s">
        <v>15611</v>
      </c>
      <c r="E19" s="396"/>
      <c r="F19" s="396"/>
      <c r="G19" s="396"/>
      <c r="H19" s="396"/>
      <c r="I19" s="396"/>
      <c r="J19" s="39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4" t="s">
        <v>15609</v>
      </c>
      <c r="E20" s="425"/>
      <c r="F20" s="425"/>
      <c r="G20" s="425"/>
      <c r="H20" s="425"/>
      <c r="I20" s="425"/>
      <c r="J20" s="42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5" t="s">
        <v>15610</v>
      </c>
      <c r="E21" s="396"/>
      <c r="F21" s="396"/>
      <c r="G21" s="396"/>
      <c r="H21" s="396"/>
      <c r="I21" s="396"/>
      <c r="J21" s="39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8">
        <v>44348</v>
      </c>
      <c r="E22" s="399"/>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9"/>
      <c r="E23" s="42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0" t="str">
        <f ca="1">OFFSET(L!$C$1,MATCH("Declaration"&amp;ADDRESS(ROW(),COLUMN(),4),L!$A:$A,0)-1,SL,,)</f>
        <v>Answer the following questions 1 - 8 based on the declaration scope indicated above</v>
      </c>
      <c r="C24" s="400"/>
      <c r="D24" s="400"/>
      <c r="E24" s="400"/>
      <c r="F24" s="400"/>
      <c r="G24" s="400"/>
      <c r="H24" s="400"/>
      <c r="I24" s="400"/>
      <c r="J24" s="40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0" t="str">
        <f ca="1">OFFSET(L!$C$1,MATCH("Declaration"&amp;ADDRESS(ROW(),COLUMN(),4),L!$A:$A,0)-1,SL,,)</f>
        <v>Answer</v>
      </c>
      <c r="E25" s="430"/>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7" t="s">
        <v>488</v>
      </c>
      <c r="E26" s="388"/>
      <c r="F26" s="15"/>
      <c r="G26" s="389"/>
      <c r="H26" s="390"/>
      <c r="I26" s="390"/>
      <c r="J26" s="39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7" t="s">
        <v>488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7" t="s">
        <v>489</v>
      </c>
      <c r="E29" s="388"/>
      <c r="F29" s="15"/>
      <c r="G29" s="389"/>
      <c r="H29" s="390"/>
      <c r="I29" s="390"/>
      <c r="J29" s="39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7" t="s">
        <v>488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7"/>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28"/>
      <c r="I37" s="428"/>
      <c r="J37" s="428"/>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7" t="s">
        <v>489</v>
      </c>
      <c r="E38" s="388"/>
      <c r="F38" s="58"/>
      <c r="G38" s="389"/>
      <c r="H38" s="390"/>
      <c r="I38" s="390"/>
      <c r="J38" s="39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489</v>
      </c>
      <c r="E39" s="388"/>
      <c r="F39" s="58"/>
      <c r="G39" s="389"/>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7" t="s">
        <v>489</v>
      </c>
      <c r="E40" s="388"/>
      <c r="F40" s="58"/>
      <c r="G40" s="389"/>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7"/>
      <c r="E41" s="388"/>
      <c r="F41" s="58"/>
      <c r="G41" s="389"/>
      <c r="H41" s="390"/>
      <c r="I41" s="390"/>
      <c r="J41" s="39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4" t="str">
        <f ca="1">D25</f>
        <v>Answer</v>
      </c>
      <c r="E43" s="394"/>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7" t="s">
        <v>489</v>
      </c>
      <c r="E44" s="388"/>
      <c r="F44" s="58"/>
      <c r="G44" s="389"/>
      <c r="H44" s="390"/>
      <c r="I44" s="390"/>
      <c r="J44" s="39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489</v>
      </c>
      <c r="E45" s="388"/>
      <c r="F45" s="58"/>
      <c r="G45" s="389"/>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7" t="s">
        <v>489</v>
      </c>
      <c r="E46" s="388"/>
      <c r="F46" s="58"/>
      <c r="G46" s="389"/>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9"/>
      <c r="H47" s="390"/>
      <c r="I47" s="390"/>
      <c r="J47" s="39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7" t="s">
        <v>489</v>
      </c>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7" t="s">
        <v>489</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7" t="s">
        <v>489</v>
      </c>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7"/>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4" t="str">
        <f ca="1">D25</f>
        <v>Answer</v>
      </c>
      <c r="E55" s="39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2">
        <v>1</v>
      </c>
      <c r="E56" s="393"/>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2">
        <v>1</v>
      </c>
      <c r="E57" s="393"/>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2">
        <v>1</v>
      </c>
      <c r="E58" s="393"/>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2"/>
      <c r="E59" s="393"/>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4" t="str">
        <f ca="1">D25</f>
        <v>Answer</v>
      </c>
      <c r="E61" s="394"/>
      <c r="F61" s="21"/>
      <c r="G61" s="55" t="str">
        <f ca="1">G25</f>
        <v>Comments</v>
      </c>
      <c r="H61" s="427"/>
      <c r="I61" s="427"/>
      <c r="J61" s="42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488</v>
      </c>
      <c r="E62" s="402"/>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488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7" t="s">
        <v>488</v>
      </c>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7"/>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4" t="str">
        <f ca="1">D25</f>
        <v>Answer</v>
      </c>
      <c r="E67" s="394"/>
      <c r="F67" s="21"/>
      <c r="G67" s="55" t="str">
        <f ca="1">G25</f>
        <v>Comments</v>
      </c>
      <c r="H67" s="427" t="str">
        <f>IF(Q75="(*)","Click here to enter smelter names","")</f>
        <v/>
      </c>
      <c r="I67" s="427"/>
      <c r="J67" s="42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7" t="s">
        <v>488</v>
      </c>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7" t="s">
        <v>488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7"/>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1" t="str">
        <f ca="1">OFFSET(L!$C$1,MATCH("Declaration"&amp;ADDRESS(ROW(),COLUMN(),4),L!$A:$A,0)-1,SL,,)</f>
        <v>Answer the Following Questions at a Company Level</v>
      </c>
      <c r="C73" s="441"/>
      <c r="D73" s="441"/>
      <c r="E73" s="441"/>
      <c r="F73" s="441"/>
      <c r="G73" s="441"/>
      <c r="H73" s="441"/>
      <c r="I73" s="441"/>
      <c r="J73" s="44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0" t="str">
        <f ca="1">D25</f>
        <v>Answer</v>
      </c>
      <c r="E74" s="430"/>
      <c r="F74" s="64"/>
      <c r="G74" s="430" t="str">
        <f ca="1">G25</f>
        <v>Comments</v>
      </c>
      <c r="H74" s="430" t="e">
        <f>HLOOKUP(SL,LT,$O74,0)</f>
        <v>#NAME?</v>
      </c>
      <c r="I74" s="43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488</v>
      </c>
      <c r="E75" s="388"/>
      <c r="F75" s="68"/>
      <c r="G75" s="389"/>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1"/>
      <c r="H76" s="431"/>
      <c r="I76" s="431"/>
      <c r="J76" s="43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488</v>
      </c>
      <c r="E77" s="388"/>
      <c r="F77" s="68"/>
      <c r="G77" s="403" t="s">
        <v>15612</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488</v>
      </c>
      <c r="E79" s="388"/>
      <c r="F79" s="68"/>
      <c r="G79" s="389"/>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488</v>
      </c>
      <c r="E81" s="388"/>
      <c r="F81" s="68"/>
      <c r="G81" s="389"/>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8" t="s">
        <v>488</v>
      </c>
      <c r="E85" s="439"/>
      <c r="F85" s="68"/>
      <c r="G85" s="389"/>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1"/>
      <c r="H86" s="431"/>
      <c r="I86" s="431"/>
      <c r="J86" s="43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488</v>
      </c>
      <c r="E87" s="388"/>
      <c r="F87" s="68"/>
      <c r="G87" s="389"/>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0"/>
      <c r="H88" s="440"/>
      <c r="I88" s="440"/>
      <c r="J88" s="44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489</v>
      </c>
      <c r="E89" s="388"/>
      <c r="F89" s="68"/>
      <c r="G89" s="389"/>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7" t="str">
        <f>IF(OR($D$8="",$I$3=""),"","Click here to check required fields completion")</f>
        <v/>
      </c>
      <c r="C90" s="437"/>
      <c r="D90" s="437"/>
      <c r="E90" s="437"/>
      <c r="F90" s="437"/>
      <c r="G90" s="437"/>
      <c r="H90" s="437"/>
      <c r="I90" s="437"/>
      <c r="J90" s="43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5" t="str">
        <f ca="1">OFFSET(L!$C$1,MATCH("General"&amp;"Cpy",L!$A:$A,0)-1,SL,,)</f>
        <v>© 2021 Responsible Minerals Initiative. All rights reserved.</v>
      </c>
      <c r="B91" s="436"/>
      <c r="C91" s="436"/>
      <c r="D91" s="436"/>
      <c r="E91" s="436"/>
      <c r="F91" s="436"/>
      <c r="G91" s="436"/>
      <c r="H91" s="436"/>
      <c r="I91" s="436"/>
      <c r="J91" s="43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D71:E7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G62:J62"/>
    <mergeCell ref="G77:J77"/>
    <mergeCell ref="A1:K1"/>
    <mergeCell ref="D2:J2"/>
    <mergeCell ref="D8:J8"/>
    <mergeCell ref="D18:J18"/>
    <mergeCell ref="B4:H4"/>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6" priority="64" stopIfTrue="1">
      <formula>AND(OR($D$26="No",AND($D$26="Yes",$D$32="No")),OR($D$27="No",AND($D$27="Yes",$D$33="No")),OR($D$28="No",AND($D$28="Yes",$D$34="No")),OR($D$29="No",AND($D$29="Yes",$D$35="No")))</formula>
    </cfRule>
    <cfRule type="expression" dxfId="105" priority="65" stopIfTrue="1">
      <formula>IF(D75="",TRUE)</formula>
    </cfRule>
  </conditionalFormatting>
  <conditionalFormatting sqref="G77:J77">
    <cfRule type="expression" dxfId="104" priority="36" stopIfTrue="1">
      <formula>IF(AND($D$77="Yes",$G$77=""),TRUE)</formula>
    </cfRule>
  </conditionalFormatting>
  <conditionalFormatting sqref="D26:E26">
    <cfRule type="expression" dxfId="103" priority="116" stopIfTrue="1">
      <formula>IF($D$26="",TRUE)</formula>
    </cfRule>
  </conditionalFormatting>
  <conditionalFormatting sqref="D27:E27">
    <cfRule type="expression" dxfId="102" priority="123" stopIfTrue="1">
      <formula>IF($D$27="",TRUE)</formula>
    </cfRule>
  </conditionalFormatting>
  <conditionalFormatting sqref="D28:E28">
    <cfRule type="expression" dxfId="101" priority="124" stopIfTrue="1">
      <formula>IF($D$28="",TRUE)</formula>
    </cfRule>
  </conditionalFormatting>
  <conditionalFormatting sqref="D29:E29">
    <cfRule type="expression" dxfId="100" priority="125" stopIfTrue="1">
      <formula>IF($D$29="",TRUE)</formula>
    </cfRule>
  </conditionalFormatting>
  <conditionalFormatting sqref="D8:J8">
    <cfRule type="expression" dxfId="99" priority="130" stopIfTrue="1">
      <formula>IF($D$8="",TRUE)</formula>
    </cfRule>
  </conditionalFormatting>
  <conditionalFormatting sqref="D9:G9">
    <cfRule type="expression" dxfId="98" priority="131" stopIfTrue="1">
      <formula>IF($D$9="",TRUE)</formula>
    </cfRule>
  </conditionalFormatting>
  <conditionalFormatting sqref="D15:J15">
    <cfRule type="expression" dxfId="97" priority="132" stopIfTrue="1">
      <formula>IF($D$15="",TRUE)</formula>
    </cfRule>
  </conditionalFormatting>
  <conditionalFormatting sqref="D16:J16">
    <cfRule type="expression" dxfId="96" priority="133" stopIfTrue="1">
      <formula>IF($D$16="",TRUE)</formula>
    </cfRule>
  </conditionalFormatting>
  <conditionalFormatting sqref="D17:J17">
    <cfRule type="expression" dxfId="95" priority="134" stopIfTrue="1">
      <formula>IF($D$17="",TRUE)</formula>
    </cfRule>
  </conditionalFormatting>
  <conditionalFormatting sqref="D18:J18">
    <cfRule type="expression" dxfId="94" priority="135" stopIfTrue="1">
      <formula>IF($D$18="",TRUE)</formula>
    </cfRule>
  </conditionalFormatting>
  <conditionalFormatting sqref="D22:E22">
    <cfRule type="expression" dxfId="93" priority="138" stopIfTrue="1">
      <formula>IF($D$22="",TRUE)</formula>
    </cfRule>
  </conditionalFormatting>
  <conditionalFormatting sqref="D10:J10">
    <cfRule type="expression" dxfId="92" priority="35" stopIfTrue="1">
      <formula>IF($D$9=$Q$9,TRUE)</formula>
    </cfRule>
    <cfRule type="expression" dxfId="91" priority="145" stopIfTrue="1">
      <formula>IF(AND($D$10="",$D$9=$R$9),TRUE)</formula>
    </cfRule>
  </conditionalFormatting>
  <conditionalFormatting sqref="D34:E34 D40:E40 D52:E52 D58:E58 D64:E64 D70:E70">
    <cfRule type="expression" dxfId="90" priority="28" stopIfTrue="1">
      <formula>$P$28=""</formula>
    </cfRule>
  </conditionalFormatting>
  <conditionalFormatting sqref="D35:E35 D41:E41 D53:E53 D59:E59 D65:E65 D71:E71">
    <cfRule type="expression" dxfId="89" priority="143" stopIfTrue="1">
      <formula>$P$29=""</formula>
    </cfRule>
  </conditionalFormatting>
  <conditionalFormatting sqref="D32:E32">
    <cfRule type="expression" dxfId="88" priority="121" stopIfTrue="1">
      <formula>$P$26=""</formula>
    </cfRule>
  </conditionalFormatting>
  <conditionalFormatting sqref="D32:E32">
    <cfRule type="expression" dxfId="87" priority="34" stopIfTrue="1">
      <formula>IF(AND(OR($D$26="Yes",$D$26=""),$D$32=""),1,0)</formula>
    </cfRule>
  </conditionalFormatting>
  <conditionalFormatting sqref="D38 D50 D56 D62 D68">
    <cfRule type="expression" dxfId="86" priority="30" stopIfTrue="1">
      <formula>$P$32=""</formula>
    </cfRule>
  </conditionalFormatting>
  <conditionalFormatting sqref="D39:E39 D51 D57 D63 D69">
    <cfRule type="expression" dxfId="85" priority="29" stopIfTrue="1">
      <formula>$P$33=""</formula>
    </cfRule>
  </conditionalFormatting>
  <conditionalFormatting sqref="D40 D52 D58 D64 D70">
    <cfRule type="expression" dxfId="84" priority="19" stopIfTrue="1">
      <formula>$P$34=""</formula>
    </cfRule>
    <cfRule type="expression" dxfId="83" priority="141" stopIfTrue="1">
      <formula>IF(AND(OR($D$28="Yes",$D$28=""),D40=""),1,0)</formula>
    </cfRule>
  </conditionalFormatting>
  <conditionalFormatting sqref="D41 D53 D59 D65 D71">
    <cfRule type="expression" dxfId="82" priority="27" stopIfTrue="1">
      <formula>$P$35=""</formula>
    </cfRule>
  </conditionalFormatting>
  <conditionalFormatting sqref="D38:E38 D50:E50 D56:E56 D62:E62 D68:E68">
    <cfRule type="expression" dxfId="81" priority="32" stopIfTrue="1">
      <formula>$P$26=""</formula>
    </cfRule>
    <cfRule type="expression" dxfId="80" priority="33" stopIfTrue="1">
      <formula>IF(AND(OR($D$26="Yes",$D$26=""),D38=""),1,0)</formula>
    </cfRule>
  </conditionalFormatting>
  <conditionalFormatting sqref="G85:J85">
    <cfRule type="expression" dxfId="79" priority="26" stopIfTrue="1">
      <formula>IF(AND($D$85="Yes, using other format (describe)",$G$85=""),TRUE)</formula>
    </cfRule>
  </conditionalFormatting>
  <conditionalFormatting sqref="D39:E39 D51:E51 D57:E57 D63:E63 D69:E69">
    <cfRule type="expression" dxfId="78" priority="139" stopIfTrue="1">
      <formula>$P$39=""</formula>
    </cfRule>
    <cfRule type="expression" dxfId="77" priority="140" stopIfTrue="1">
      <formula>IF(AND(OR($D$27="Yes",$D$27=""),D39=""),1,0)</formula>
    </cfRule>
  </conditionalFormatting>
  <conditionalFormatting sqref="D33:E33">
    <cfRule type="expression" dxfId="76" priority="21" stopIfTrue="1">
      <formula>IF(AND(OR($D$27="Yes",$D$27=""),$D$33=""),1,0)</formula>
    </cfRule>
    <cfRule type="expression" dxfId="75" priority="22" stopIfTrue="1">
      <formula>$P$27=""</formula>
    </cfRule>
  </conditionalFormatting>
  <conditionalFormatting sqref="D34:E34">
    <cfRule type="expression" dxfId="74" priority="142" stopIfTrue="1">
      <formula>IF(AND(OR($D$28="Yes",$D$28=""),$D$34=""),1,0)</formula>
    </cfRule>
  </conditionalFormatting>
  <conditionalFormatting sqref="D41:E41 D53:E53 D59:E59 D65:E65 D71:E71">
    <cfRule type="expression" dxfId="73" priority="144" stopIfTrue="1">
      <formula>IF(AND(OR($D$29="Yes",$D$29=""),D41=""),1,0)</formula>
    </cfRule>
  </conditionalFormatting>
  <conditionalFormatting sqref="D35:E35">
    <cfRule type="expression" dxfId="72" priority="18" stopIfTrue="1">
      <formula>IF(AND(OR($D$29="Yes",$D$29=""),$D$35=""),1,0)</formula>
    </cfRule>
  </conditionalFormatting>
  <conditionalFormatting sqref="D20:J20">
    <cfRule type="expression" dxfId="71" priority="14" stopIfTrue="1">
      <formula>IF($D$20="",TRUE)</formula>
    </cfRule>
  </conditionalFormatting>
  <conditionalFormatting sqref="D46:E46">
    <cfRule type="expression" dxfId="70" priority="4" stopIfTrue="1">
      <formula>$P$28=""</formula>
    </cfRule>
  </conditionalFormatting>
  <conditionalFormatting sqref="D47:E47">
    <cfRule type="expression" dxfId="69" priority="12" stopIfTrue="1">
      <formula>$P$29=""</formula>
    </cfRule>
  </conditionalFormatting>
  <conditionalFormatting sqref="D44">
    <cfRule type="expression" dxfId="68" priority="6" stopIfTrue="1">
      <formula>$P$32=""</formula>
    </cfRule>
  </conditionalFormatting>
  <conditionalFormatting sqref="D45">
    <cfRule type="expression" dxfId="67" priority="5" stopIfTrue="1">
      <formula>$P$33=""</formula>
    </cfRule>
  </conditionalFormatting>
  <conditionalFormatting sqref="D46">
    <cfRule type="expression" dxfId="66" priority="2" stopIfTrue="1">
      <formula>$P$34=""</formula>
    </cfRule>
    <cfRule type="expression" dxfId="65" priority="11" stopIfTrue="1">
      <formula>IF(AND(OR($D$28="Yes",$D$28=""),D46=""),1,0)</formula>
    </cfRule>
  </conditionalFormatting>
  <conditionalFormatting sqref="D47">
    <cfRule type="expression" dxfId="64" priority="3" stopIfTrue="1">
      <formula>$P$35=""</formula>
    </cfRule>
  </conditionalFormatting>
  <conditionalFormatting sqref="D44:E44">
    <cfRule type="expression" dxfId="63" priority="7" stopIfTrue="1">
      <formula>$P$26=""</formula>
    </cfRule>
    <cfRule type="expression" dxfId="62" priority="8" stopIfTrue="1">
      <formula>IF(AND(OR($D$26="Yes",$D$26=""),D44=""),1,0)</formula>
    </cfRule>
  </conditionalFormatting>
  <conditionalFormatting sqref="D45:E45">
    <cfRule type="expression" dxfId="61" priority="9" stopIfTrue="1">
      <formula>$P$39=""</formula>
    </cfRule>
    <cfRule type="expression" dxfId="60" priority="10" stopIfTrue="1">
      <formula>IF(AND(OR($D$27="Yes",$D$27=""),D45=""),1,0)</formula>
    </cfRule>
  </conditionalFormatting>
  <conditionalFormatting sqref="D47:E47">
    <cfRule type="expression" dxfId="59" priority="13" stopIfTrue="1">
      <formula>IF(AND(OR($D$29="Yes",$D$29=""),D47=""),1,0)</formula>
    </cfRule>
  </conditionalFormatting>
  <conditionalFormatting sqref="D21:J21">
    <cfRule type="expression" dxfId="58" priority="1" stopIfTrue="1">
      <formula>IF($D$17="",TRUE)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8" activePane="bottomLeft" state="frozen"/>
      <selection pane="bottomLeft" activeCell="H9" sqref="H9"/>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2" t="str">
        <f ca="1">OFFSET(L!$C$1,MATCH("Smelter List"&amp;ADDRESS(ROW(),COLUMN(),4),L!$A:$A,0)-1,SL,,)</f>
        <v>Link to "RMAP Conformant Smelter List"</v>
      </c>
      <c r="K2" s="443"/>
      <c r="L2" s="443"/>
      <c r="M2" s="443"/>
      <c r="N2" s="443"/>
      <c r="O2" s="443"/>
      <c r="P2" s="231"/>
      <c r="Q2" s="232"/>
      <c r="R2" s="233"/>
      <c r="S2" s="233"/>
      <c r="T2" s="233"/>
      <c r="U2" s="262"/>
      <c r="V2" s="262"/>
      <c r="W2" s="263"/>
      <c r="X2" s="262"/>
      <c r="Y2" s="262"/>
      <c r="Z2" s="262"/>
      <c r="AH2" s="174" t="s">
        <v>488</v>
      </c>
    </row>
    <row r="3" spans="1:34" s="264" customFormat="1" ht="273.95" customHeight="1">
      <c r="A3" s="202"/>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65"/>
      <c r="G3" s="445" t="str">
        <f ca="1">OFFSET(L!$C$1,MATCH("General"&amp;"Cpy",L!$A:$A,0)-1,SL,,)</f>
        <v>© 2021 Responsible Minerals Initiative. All rights reserved.</v>
      </c>
      <c r="H3" s="445"/>
      <c r="I3" s="44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804</v>
      </c>
      <c r="B5" s="215" t="str">
        <f ca="1">IF(LEN(A5)=0,"",INDEX('Smelter Look-up'!$A:$A,MATCH($A5,'Smelter Look-up'!$E:$E,0)))</f>
        <v>Tin</v>
      </c>
      <c r="C5" s="219" t="str">
        <f ca="1">IF(LEN(A5)=0,"",INDEX('Smelter Look-up'!$C:$C,MATCH($A5,'Smelter Look-up'!$E:$E,0)))</f>
        <v>PT Timah Tbk Kundur</v>
      </c>
      <c r="D5" s="278" t="s">
        <v>14026</v>
      </c>
      <c r="E5" s="215" t="str">
        <f ca="1">IF(ISERROR($V5),"",OFFSET('Smelter Look-up'!$D$4,$V5-4,0)&amp;"")</f>
        <v>INDONESIA</v>
      </c>
      <c r="F5" s="215" t="str">
        <f ca="1">IF(ISERROR($V5),"",OFFSET('Smelter Look-up'!$E$4,$V5-4,0))</f>
        <v>CID001477</v>
      </c>
      <c r="G5" s="215" t="str">
        <f ca="1">IF(C5=$X$4,"Enter smelter details",IF(ISERROR($V5),"",OFFSET('Smelter Look-up'!$F$4,$V5-4,0)))</f>
        <v>RMI</v>
      </c>
      <c r="H5" s="216">
        <f ca="1">IF(ISERROR($V5),"",OFFSET('Smelter Look-up'!$G$4,$V5-4,0))</f>
        <v>0</v>
      </c>
      <c r="I5" s="217" t="str">
        <f ca="1">IF(ISERROR($V5),"",OFFSET('Smelter Look-up'!$H$4,$V5-4,0))</f>
        <v>Kundur</v>
      </c>
      <c r="J5" s="217" t="str">
        <f ca="1">IF(ISERROR($V5),"",OFFSET('Smelter Look-up'!$I$4,$V5-4,0))</f>
        <v>Riau</v>
      </c>
      <c r="K5" s="268"/>
      <c r="L5" s="268"/>
      <c r="M5" s="268"/>
      <c r="N5" s="268"/>
      <c r="O5" s="268"/>
      <c r="P5" s="218"/>
      <c r="Q5" s="269"/>
      <c r="R5" s="215" t="str">
        <f ca="1">IF(ISERROR($V5),"",OFFSET('Smelter Look-up'!$C$4,$V5-4,0)&amp;"")</f>
        <v>PT Timah Tbk Kundur</v>
      </c>
      <c r="S5" s="222" t="str">
        <f t="shared" ref="S5" ca="1" si="0">IF(B5="","",IF(ISERROR(MATCH($E5,CL,0)),"Unknown",INDIRECT("'C'!$A$"&amp;MATCH($E5,CL,0)+1)))</f>
        <v>ID</v>
      </c>
      <c r="T5" s="222" t="str">
        <f ca="1">IF(B5="","",IF(ISERROR(MATCH($J5,SorP!$B$1:$B$6230,0)),"",INDIRECT("'SorP'!$A$"&amp;MATCH($J5,SorP!$B$1:$B$6230,0))))</f>
        <v>ID-RI</v>
      </c>
      <c r="U5" s="238"/>
      <c r="V5" s="270">
        <f ca="1">IF(C5="",NA(),MATCH($B5&amp;$C5,'Smelter Look-up'!$J:$J,0))</f>
        <v>491</v>
      </c>
      <c r="W5" s="271"/>
      <c r="X5" s="271">
        <f t="shared" ref="X5" ca="1" si="1">IF(AND(C5="Smelter not listed",OR(LEN(D5)=0,LEN(E5)=0)),1,0)</f>
        <v>0</v>
      </c>
      <c r="Y5" s="271"/>
      <c r="Z5" s="271"/>
      <c r="AB5" s="273" t="str">
        <f t="shared" ref="AB5" ca="1" si="2">B5&amp;C5</f>
        <v>TinPT Timah Tbk Kundur</v>
      </c>
    </row>
    <row r="6" spans="1:34" s="272" customFormat="1" ht="20.100000000000001" customHeight="1">
      <c r="A6" s="324" t="s">
        <v>784</v>
      </c>
      <c r="B6" s="215" t="str">
        <f ca="1">IF(LEN(A6)=0,"",INDEX('Smelter Look-up'!$A:$A,MATCH($A6,'Smelter Look-up'!$E:$E,0)))</f>
        <v>Tin</v>
      </c>
      <c r="C6" s="219" t="str">
        <f ca="1">IF(LEN(A6)=0,"",INDEX('Smelter Look-up'!$C:$C,MATCH($A6,'Smelter Look-up'!$E:$E,0)))</f>
        <v>PT Timah Tbk Mentok</v>
      </c>
      <c r="D6" s="278" t="s">
        <v>14025</v>
      </c>
      <c r="E6" s="215" t="str">
        <f ca="1">IF(ISERROR($V6),"",OFFSET('Smelter Look-up'!$D$4,$V6-4,0)&amp;"")</f>
        <v>INDONESIA</v>
      </c>
      <c r="F6" s="215" t="str">
        <f ca="1">IF(ISERROR($V6),"",OFFSET('Smelter Look-up'!$E$4,$V6-4,0))</f>
        <v>CID001482</v>
      </c>
      <c r="G6" s="215" t="str">
        <f ca="1">IF(C6=$X$4,"Enter smelter details",IF(ISERROR($V6),"",OFFSET('Smelter Look-up'!$F$4,$V6-4,0)))</f>
        <v>RMI</v>
      </c>
      <c r="H6" s="216">
        <f ca="1">IF(ISERROR($V6),"",OFFSET('Smelter Look-up'!$G$4,$V6-4,0))</f>
        <v>0</v>
      </c>
      <c r="I6" s="217" t="str">
        <f ca="1">IF(ISERROR($V6),"",OFFSET('Smelter Look-up'!$H$4,$V6-4,0))</f>
        <v>Mentok</v>
      </c>
      <c r="J6" s="217" t="str">
        <f ca="1">IF(ISERROR($V6),"",OFFSET('Smelter Look-up'!$I$4,$V6-4,0))</f>
        <v>Kepulauan Bangka Belitung</v>
      </c>
      <c r="K6" s="268"/>
      <c r="L6" s="268"/>
      <c r="M6" s="268"/>
      <c r="N6" s="268"/>
      <c r="O6" s="268"/>
      <c r="P6" s="218"/>
      <c r="Q6" s="269"/>
      <c r="R6" s="215" t="str">
        <f ca="1">IF(ISERROR($V6),"",OFFSET('Smelter Look-up'!$C$4,$V6-4,0)&amp;"")</f>
        <v>PT Timah Tbk Mentok</v>
      </c>
      <c r="S6" s="222" t="str">
        <f t="shared" ref="S6:S37" ca="1" si="3">IF(B6="","",IF(ISERROR(MATCH($E6,CL,0)),"Unknown",INDIRECT("'C'!$A$"&amp;MATCH($E6,CL,0)+1)))</f>
        <v>ID</v>
      </c>
      <c r="T6" s="222" t="str">
        <f ca="1">IF(B6="","",IF(ISERROR(MATCH($J6,SorP!$B$1:$B$6230,0)),"",INDIRECT("'SorP'!$A$"&amp;MATCH($J6,SorP!$B$1:$B$6230,0))))</f>
        <v>ID-BB</v>
      </c>
      <c r="U6" s="238"/>
      <c r="V6" s="270">
        <f ca="1">IF(C6="",NA(),MATCH($B6&amp;$C6,'Smelter Look-up'!$J:$J,0))</f>
        <v>492</v>
      </c>
      <c r="W6" s="271"/>
      <c r="X6" s="271">
        <f t="shared" ref="X6:X37" ca="1" si="4">IF(AND(C6="Smelter not listed",OR(LEN(D6)=0,LEN(E6)=0)),1,0)</f>
        <v>0</v>
      </c>
      <c r="Y6" s="271"/>
      <c r="Z6" s="271"/>
      <c r="AB6" s="273" t="str">
        <f t="shared" ref="AB6:AB37" ca="1" si="5">B6&amp;C6</f>
        <v>TinPT Timah Tbk Mentok</v>
      </c>
    </row>
    <row r="7" spans="1:34" s="272" customFormat="1" ht="20.100000000000001" customHeight="1">
      <c r="A7" s="324" t="s">
        <v>788</v>
      </c>
      <c r="B7" s="215" t="str">
        <f ca="1">IF(LEN(A7)=0,"",INDEX('Smelter Look-up'!$A:$A,MATCH($A7,'Smelter Look-up'!$E:$E,0)))</f>
        <v>Tin</v>
      </c>
      <c r="C7" s="219" t="str">
        <f ca="1">IF(LEN(A7)=0,"",INDEX('Smelter Look-up'!$C:$C,MATCH($A7,'Smelter Look-up'!$E:$E,0)))</f>
        <v>Thaisarco</v>
      </c>
      <c r="D7" s="278" t="s">
        <v>1031</v>
      </c>
      <c r="E7" s="215" t="str">
        <f ca="1">IF(ISERROR($V7),"",OFFSET('Smelter Look-up'!$D$4,$V7-4,0)&amp;"")</f>
        <v>THAILAND</v>
      </c>
      <c r="F7" s="215" t="str">
        <f ca="1">IF(ISERROR($V7),"",OFFSET('Smelter Look-up'!$E$4,$V7-4,0))</f>
        <v>CID001898</v>
      </c>
      <c r="G7" s="215" t="str">
        <f ca="1">IF(C7=$X$4,"Enter smelter details",IF(ISERROR($V7),"",OFFSET('Smelter Look-up'!$F$4,$V7-4,0)))</f>
        <v>RMI</v>
      </c>
      <c r="H7" s="216">
        <f ca="1">IF(ISERROR($V7),"",OFFSET('Smelter Look-up'!$G$4,$V7-4,0))</f>
        <v>0</v>
      </c>
      <c r="I7" s="217" t="str">
        <f ca="1">IF(ISERROR($V7),"",OFFSET('Smelter Look-up'!$H$4,$V7-4,0))</f>
        <v>Amphur Muang</v>
      </c>
      <c r="J7" s="217" t="str">
        <f ca="1">IF(ISERROR($V7),"",OFFSET('Smelter Look-up'!$I$4,$V7-4,0))</f>
        <v>Phuket</v>
      </c>
      <c r="K7" s="268"/>
      <c r="L7" s="268"/>
      <c r="M7" s="268"/>
      <c r="N7" s="268"/>
      <c r="O7" s="268"/>
      <c r="P7" s="218"/>
      <c r="Q7" s="269"/>
      <c r="R7" s="215" t="str">
        <f ca="1">IF(ISERROR($V7),"",OFFSET('Smelter Look-up'!$C$4,$V7-4,0)&amp;"")</f>
        <v>Thaisarco</v>
      </c>
      <c r="S7" s="222" t="str">
        <f t="shared" ca="1" si="3"/>
        <v>TH</v>
      </c>
      <c r="T7" s="222" t="str">
        <f ca="1">IF(B7="","",IF(ISERROR(MATCH($J7,SorP!$B$1:$B$6230,0)),"",INDIRECT("'SorP'!$A$"&amp;MATCH($J7,SorP!$B$1:$B$6230,0))))</f>
        <v>TH-83</v>
      </c>
      <c r="U7" s="238"/>
      <c r="V7" s="270">
        <f ca="1">IF(C7="",NA(),MATCH($B7&amp;$C7,'Smelter Look-up'!$J:$J,0))</f>
        <v>504</v>
      </c>
      <c r="W7" s="271"/>
      <c r="X7" s="271">
        <f t="shared" ca="1" si="4"/>
        <v>0</v>
      </c>
      <c r="Y7" s="271"/>
      <c r="Z7" s="271"/>
      <c r="AB7" s="273" t="str">
        <f t="shared" ca="1" si="5"/>
        <v>TinThaisarco</v>
      </c>
    </row>
    <row r="8" spans="1:34" s="272" customFormat="1" ht="20.100000000000001" customHeight="1">
      <c r="A8" s="324" t="s">
        <v>790</v>
      </c>
      <c r="B8" s="215" t="str">
        <f ca="1">IF(LEN(A8)=0,"",INDEX('Smelter Look-up'!$A:$A,MATCH($A8,'Smelter Look-up'!$E:$E,0)))</f>
        <v>Tin</v>
      </c>
      <c r="C8" s="219" t="str">
        <f ca="1">IF(LEN(A8)=0,"",INDEX('Smelter Look-up'!$C:$C,MATCH($A8,'Smelter Look-up'!$E:$E,0)))</f>
        <v>Yunnan Chengfeng Non-ferrous Metals Co., Ltd.</v>
      </c>
      <c r="D8" s="278" t="s">
        <v>2183</v>
      </c>
      <c r="E8" s="215" t="str">
        <f ca="1">IF(ISERROR($V8),"",OFFSET('Smelter Look-up'!$D$4,$V8-4,0)&amp;"")</f>
        <v>CHINA</v>
      </c>
      <c r="F8" s="215" t="str">
        <f ca="1">IF(ISERROR($V8),"",OFFSET('Smelter Look-up'!$E$4,$V8-4,0))</f>
        <v>CID002158</v>
      </c>
      <c r="G8" s="215" t="str">
        <f ca="1">IF(C8=$X$4,"Enter smelter details",IF(ISERROR($V8),"",OFFSET('Smelter Look-up'!$F$4,$V8-4,0)))</f>
        <v>RMI</v>
      </c>
      <c r="H8" s="216">
        <f ca="1">IF(ISERROR($V8),"",OFFSET('Smelter Look-up'!$G$4,$V8-4,0))</f>
        <v>0</v>
      </c>
      <c r="I8" s="217" t="str">
        <f ca="1">IF(ISERROR($V8),"",OFFSET('Smelter Look-up'!$H$4,$V8-4,0))</f>
        <v>Gejiu</v>
      </c>
      <c r="J8" s="217" t="str">
        <f ca="1">IF(ISERROR($V8),"",OFFSET('Smelter Look-up'!$I$4,$V8-4,0))</f>
        <v>Yunnan Sheng</v>
      </c>
      <c r="K8" s="268"/>
      <c r="L8" s="268"/>
      <c r="M8" s="268"/>
      <c r="N8" s="268"/>
      <c r="O8" s="268"/>
      <c r="P8" s="218"/>
      <c r="Q8" s="269"/>
      <c r="R8" s="215" t="str">
        <f ca="1">IF(ISERROR($V8),"",OFFSET('Smelter Look-up'!$C$4,$V8-4,0)&amp;"")</f>
        <v>Yunnan Chengfeng Non-ferrous Metals Co., Ltd.</v>
      </c>
      <c r="S8" s="222" t="str">
        <f t="shared" ca="1" si="3"/>
        <v>CN</v>
      </c>
      <c r="T8" s="222" t="str">
        <f ca="1">IF(B8="","",IF(ISERROR(MATCH($J8,SorP!$B$1:$B$6230,0)),"",INDIRECT("'SorP'!$A$"&amp;MATCH($J8,SorP!$B$1:$B$6230,0))))</f>
        <v>CN-YN</v>
      </c>
      <c r="U8" s="238"/>
      <c r="V8" s="270">
        <f ca="1">IF(C8="",NA(),MATCH($B8&amp;$C8,'Smelter Look-up'!$J:$J,0))</f>
        <v>520</v>
      </c>
      <c r="W8" s="271"/>
      <c r="X8" s="271">
        <f t="shared" ca="1" si="4"/>
        <v>0</v>
      </c>
      <c r="Y8" s="271"/>
      <c r="Z8" s="271"/>
      <c r="AB8" s="273" t="str">
        <f t="shared" ca="1" si="5"/>
        <v>TinYunnan Chengfeng Non-ferrous Metals Co., Ltd.</v>
      </c>
    </row>
    <row r="9" spans="1:34" s="272" customFormat="1" ht="20.100000000000001" customHeight="1">
      <c r="A9" s="324" t="s">
        <v>791</v>
      </c>
      <c r="B9" s="215" t="str">
        <f ca="1">IF(LEN(A9)=0,"",INDEX('Smelter Look-up'!$A:$A,MATCH($A9,'Smelter Look-up'!$E:$E,0)))</f>
        <v>Tin</v>
      </c>
      <c r="C9" s="219" t="str">
        <f ca="1">IF(LEN(A9)=0,"",INDEX('Smelter Look-up'!$C:$C,MATCH($A9,'Smelter Look-up'!$E:$E,0)))</f>
        <v>Yunnan Tin Company Limited</v>
      </c>
      <c r="D9" s="278" t="s">
        <v>2370</v>
      </c>
      <c r="E9" s="215" t="str">
        <f ca="1">IF(ISERROR($V9),"",OFFSET('Smelter Look-up'!$D$4,$V9-4,0)&amp;"")</f>
        <v>CHINA</v>
      </c>
      <c r="F9" s="215" t="str">
        <f ca="1">IF(ISERROR($V9),"",OFFSET('Smelter Look-up'!$E$4,$V9-4,0))</f>
        <v>CID002180</v>
      </c>
      <c r="G9" s="215" t="str">
        <f ca="1">IF(C9=$X$4,"Enter smelter details",IF(ISERROR($V9),"",OFFSET('Smelter Look-up'!$F$4,$V9-4,0)))</f>
        <v>RMI</v>
      </c>
      <c r="H9" s="216">
        <f ca="1">IF(ISERROR($V9),"",OFFSET('Smelter Look-up'!$G$4,$V9-4,0))</f>
        <v>0</v>
      </c>
      <c r="I9" s="217" t="str">
        <f ca="1">IF(ISERROR($V9),"",OFFSET('Smelter Look-up'!$H$4,$V9-4,0))</f>
        <v>Gejiu</v>
      </c>
      <c r="J9" s="217" t="str">
        <f ca="1">IF(ISERROR($V9),"",OFFSET('Smelter Look-up'!$I$4,$V9-4,0))</f>
        <v>Yunnan Sheng</v>
      </c>
      <c r="K9" s="268"/>
      <c r="L9" s="268"/>
      <c r="M9" s="268"/>
      <c r="N9" s="268"/>
      <c r="O9" s="268"/>
      <c r="P9" s="218"/>
      <c r="Q9" s="269"/>
      <c r="R9" s="215" t="str">
        <f ca="1">IF(ISERROR($V9),"",OFFSET('Smelter Look-up'!$C$4,$V9-4,0)&amp;"")</f>
        <v>Yunnan Tin Company Limited</v>
      </c>
      <c r="S9" s="222" t="str">
        <f t="shared" ca="1" si="3"/>
        <v>CN</v>
      </c>
      <c r="T9" s="222" t="str">
        <f ca="1">IF(B9="","",IF(ISERROR(MATCH($J9,SorP!$B$1:$B$6230,0)),"",INDIRECT("'SorP'!$A$"&amp;MATCH($J9,SorP!$B$1:$B$6230,0))))</f>
        <v>CN-YN</v>
      </c>
      <c r="U9" s="238"/>
      <c r="V9" s="270">
        <f ca="1">IF(C9="",NA(),MATCH($B9&amp;$C9,'Smelter Look-up'!$J:$J,0))</f>
        <v>524</v>
      </c>
      <c r="W9" s="271"/>
      <c r="X9" s="271">
        <f t="shared" ca="1" si="4"/>
        <v>0</v>
      </c>
      <c r="Y9" s="271"/>
      <c r="Z9" s="271"/>
      <c r="AB9" s="273" t="str">
        <f t="shared" ca="1" si="5"/>
        <v>TinYunnan Tin Company Limited</v>
      </c>
    </row>
    <row r="10" spans="1:34" s="272" customFormat="1" ht="20.100000000000001" customHeight="1">
      <c r="A10" s="324" t="s">
        <v>783</v>
      </c>
      <c r="B10" s="215" t="str">
        <f ca="1">IF(LEN(A10)=0,"",INDEX('Smelter Look-up'!$A:$A,MATCH($A10,'Smelter Look-up'!$E:$E,0)))</f>
        <v>Tin</v>
      </c>
      <c r="C10" s="219" t="str">
        <f ca="1">IF(LEN(A10)=0,"",INDEX('Smelter Look-up'!$C:$C,MATCH($A10,'Smelter Look-up'!$E:$E,0)))</f>
        <v>PT Refined Bangka Tin</v>
      </c>
      <c r="D10" s="278" t="s">
        <v>2173</v>
      </c>
      <c r="E10" s="215" t="str">
        <f ca="1">IF(ISERROR($V10),"",OFFSET('Smelter Look-up'!$D$4,$V10-4,0)&amp;"")</f>
        <v>INDONESIA</v>
      </c>
      <c r="F10" s="215" t="str">
        <f ca="1">IF(ISERROR($V10),"",OFFSET('Smelter Look-up'!$E$4,$V10-4,0))</f>
        <v>CID001460</v>
      </c>
      <c r="G10" s="215" t="str">
        <f ca="1">IF(C10=$X$4,"Enter smelter details",IF(ISERROR($V10),"",OFFSET('Smelter Look-up'!$F$4,$V10-4,0)))</f>
        <v>RMI</v>
      </c>
      <c r="H10" s="216">
        <f ca="1">IF(ISERROR($V10),"",OFFSET('Smelter Look-up'!$G$4,$V10-4,0))</f>
        <v>0</v>
      </c>
      <c r="I10" s="217" t="str">
        <f ca="1">IF(ISERROR($V10),"",OFFSET('Smelter Look-up'!$H$4,$V10-4,0))</f>
        <v>Sungailiat</v>
      </c>
      <c r="J10" s="217" t="str">
        <f ca="1">IF(ISERROR($V10),"",OFFSET('Smelter Look-up'!$I$4,$V10-4,0))</f>
        <v>Kepulauan Bangka Belitung</v>
      </c>
      <c r="K10" s="268"/>
      <c r="L10" s="268"/>
      <c r="M10" s="268"/>
      <c r="N10" s="268"/>
      <c r="O10" s="268"/>
      <c r="P10" s="218"/>
      <c r="Q10" s="269"/>
      <c r="R10" s="215" t="str">
        <f ca="1">IF(ISERROR($V10),"",OFFSET('Smelter Look-up'!$C$4,$V10-4,0)&amp;"")</f>
        <v>PT Refined Bangka Tin</v>
      </c>
      <c r="S10" s="222" t="str">
        <f t="shared" ca="1" si="3"/>
        <v>ID</v>
      </c>
      <c r="T10" s="222" t="str">
        <f ca="1">IF(B10="","",IF(ISERROR(MATCH($J10,SorP!$B$1:$B$6230,0)),"",INDIRECT("'SorP'!$A$"&amp;MATCH($J10,SorP!$B$1:$B$6230,0))))</f>
        <v>ID-BB</v>
      </c>
      <c r="U10" s="238"/>
      <c r="V10" s="270">
        <f ca="1">IF(C10="",NA(),MATCH($B10&amp;$C10,'Smelter Look-up'!$J:$J,0))</f>
        <v>487</v>
      </c>
      <c r="W10" s="271"/>
      <c r="X10" s="271">
        <f t="shared" ca="1" si="4"/>
        <v>0</v>
      </c>
      <c r="Y10" s="271"/>
      <c r="Z10" s="271"/>
      <c r="AB10" s="273" t="str">
        <f t="shared" ca="1" si="5"/>
        <v>TinPT Refined Bangka Tin</v>
      </c>
    </row>
    <row r="11" spans="1:34" s="272" customFormat="1" ht="20.100000000000001" customHeight="1">
      <c r="A11" s="324" t="s">
        <v>749</v>
      </c>
      <c r="B11" s="215" t="str">
        <f ca="1">IF(LEN(A11)=0,"",INDEX('Smelter Look-up'!$A:$A,MATCH($A11,'Smelter Look-up'!$E:$E,0)))</f>
        <v>Tantalum</v>
      </c>
      <c r="C11" s="219" t="str">
        <f ca="1">IF(LEN(A11)=0,"",INDEX('Smelter Look-up'!$C:$C,MATCH($A11,'Smelter Look-up'!$E:$E,0)))</f>
        <v>F&amp;X Electro-Materials Ltd.</v>
      </c>
      <c r="D11" s="278" t="s">
        <v>45</v>
      </c>
      <c r="E11" s="215" t="str">
        <f ca="1">IF(ISERROR($V11),"",OFFSET('Smelter Look-up'!$D$4,$V11-4,0)&amp;"")</f>
        <v>CHINA</v>
      </c>
      <c r="F11" s="215" t="str">
        <f ca="1">IF(ISERROR($V11),"",OFFSET('Smelter Look-up'!$E$4,$V11-4,0))</f>
        <v>CID000460</v>
      </c>
      <c r="G11" s="215" t="str">
        <f ca="1">IF(C11=$X$4,"Enter smelter details",IF(ISERROR($V11),"",OFFSET('Smelter Look-up'!$F$4,$V11-4,0)))</f>
        <v>RMI</v>
      </c>
      <c r="H11" s="216">
        <f ca="1">IF(ISERROR($V11),"",OFFSET('Smelter Look-up'!$G$4,$V11-4,0))</f>
        <v>0</v>
      </c>
      <c r="I11" s="217" t="str">
        <f ca="1">IF(ISERROR($V11),"",OFFSET('Smelter Look-up'!$H$4,$V11-4,0))</f>
        <v>Jiangmen</v>
      </c>
      <c r="J11" s="217" t="str">
        <f ca="1">IF(ISERROR($V11),"",OFFSET('Smelter Look-up'!$I$4,$V11-4,0))</f>
        <v>Guangdong Sheng</v>
      </c>
      <c r="K11" s="268"/>
      <c r="L11" s="268"/>
      <c r="M11" s="268"/>
      <c r="N11" s="268"/>
      <c r="O11" s="268"/>
      <c r="P11" s="218"/>
      <c r="Q11" s="269"/>
      <c r="R11" s="215" t="str">
        <f ca="1">IF(ISERROR($V11),"",OFFSET('Smelter Look-up'!$C$4,$V11-4,0)&amp;"")</f>
        <v>F&amp;X Electro-Materials Ltd.</v>
      </c>
      <c r="S11" s="222" t="str">
        <f t="shared" ca="1" si="3"/>
        <v>CN</v>
      </c>
      <c r="T11" s="222" t="str">
        <f ca="1">IF(B11="","",IF(ISERROR(MATCH($J11,SorP!$B$1:$B$6230,0)),"",INDIRECT("'SorP'!$A$"&amp;MATCH($J11,SorP!$B$1:$B$6230,0))))</f>
        <v>CN-GD</v>
      </c>
      <c r="U11" s="238"/>
      <c r="V11" s="270">
        <f ca="1">IF(C11="",NA(),MATCH($B11&amp;$C11,'Smelter Look-up'!$J:$J,0))</f>
        <v>321</v>
      </c>
      <c r="W11" s="271"/>
      <c r="X11" s="271">
        <f t="shared" ca="1" si="4"/>
        <v>0</v>
      </c>
      <c r="Y11" s="271"/>
      <c r="Z11" s="271"/>
      <c r="AB11" s="273" t="str">
        <f t="shared" ca="1" si="5"/>
        <v>TantalumF&amp;X Electro-Materials Ltd.</v>
      </c>
    </row>
    <row r="12" spans="1:34" s="272" customFormat="1" ht="20.100000000000001" customHeight="1">
      <c r="A12" s="324" t="s">
        <v>751</v>
      </c>
      <c r="B12" s="215" t="str">
        <f ca="1">IF(LEN(A12)=0,"",INDEX('Smelter Look-up'!$A:$A,MATCH($A12,'Smelter Look-up'!$E:$E,0)))</f>
        <v>Tantalum</v>
      </c>
      <c r="C12" s="219" t="str">
        <f ca="1">IF(LEN(A12)=0,"",INDEX('Smelter Look-up'!$C:$C,MATCH($A12,'Smelter Look-up'!$E:$E,0)))</f>
        <v>XIMEI RESOURCES (GUANGDONG) LIMITED</v>
      </c>
      <c r="D12" s="278" t="s">
        <v>15358</v>
      </c>
      <c r="E12" s="215" t="str">
        <f ca="1">IF(ISERROR($V12),"",OFFSET('Smelter Look-up'!$D$4,$V12-4,0)&amp;"")</f>
        <v>CHINA</v>
      </c>
      <c r="F12" s="215" t="str">
        <f ca="1">IF(ISERROR($V12),"",OFFSET('Smelter Look-up'!$E$4,$V12-4,0))</f>
        <v>CID000616</v>
      </c>
      <c r="G12" s="215" t="str">
        <f ca="1">IF(C12=$X$4,"Enter smelter details",IF(ISERROR($V12),"",OFFSET('Smelter Look-up'!$F$4,$V12-4,0)))</f>
        <v>RMI</v>
      </c>
      <c r="H12" s="216">
        <f ca="1">IF(ISERROR($V12),"",OFFSET('Smelter Look-up'!$G$4,$V12-4,0))</f>
        <v>0</v>
      </c>
      <c r="I12" s="217" t="str">
        <f ca="1">IF(ISERROR($V12),"",OFFSET('Smelter Look-up'!$H$4,$V12-4,0))</f>
        <v>Yingde</v>
      </c>
      <c r="J12" s="217" t="str">
        <f ca="1">IF(ISERROR($V12),"",OFFSET('Smelter Look-up'!$I$4,$V12-4,0))</f>
        <v>Guangdong Sheng</v>
      </c>
      <c r="K12" s="268"/>
      <c r="L12" s="268"/>
      <c r="M12" s="268"/>
      <c r="N12" s="268"/>
      <c r="O12" s="268"/>
      <c r="P12" s="218"/>
      <c r="Q12" s="269"/>
      <c r="R12" s="215" t="str">
        <f ca="1">IF(ISERROR($V12),"",OFFSET('Smelter Look-up'!$C$4,$V12-4,0)&amp;"")</f>
        <v>XIMEI RESOURCES (GUANGDONG) LIMITED</v>
      </c>
      <c r="S12" s="222" t="str">
        <f t="shared" ca="1" si="3"/>
        <v>CN</v>
      </c>
      <c r="T12" s="222" t="str">
        <f ca="1">IF(B12="","",IF(ISERROR(MATCH($J12,SorP!$B$1:$B$6230,0)),"",INDIRECT("'SorP'!$A$"&amp;MATCH($J12,SorP!$B$1:$B$6230,0))))</f>
        <v>CN-GD</v>
      </c>
      <c r="U12" s="238"/>
      <c r="V12" s="270">
        <f ca="1">IF(C12="",NA(),MATCH($B12&amp;$C12,'Smelter Look-up'!$J:$J,0))</f>
        <v>375</v>
      </c>
      <c r="W12" s="271"/>
      <c r="X12" s="271">
        <f t="shared" ca="1" si="4"/>
        <v>0</v>
      </c>
      <c r="Y12" s="271"/>
      <c r="Z12" s="271"/>
      <c r="AB12" s="273" t="str">
        <f t="shared" ca="1" si="5"/>
        <v>TantalumXIMEI RESOURCES (GUANGDONG) LIMITED</v>
      </c>
    </row>
    <row r="13" spans="1:34" s="272" customFormat="1" ht="20.100000000000001" customHeight="1">
      <c r="A13" s="324" t="s">
        <v>752</v>
      </c>
      <c r="B13" s="215" t="str">
        <f ca="1">IF(LEN(A13)=0,"",INDEX('Smelter Look-up'!$A:$A,MATCH($A13,'Smelter Look-up'!$E:$E,0)))</f>
        <v>Tantalum</v>
      </c>
      <c r="C13" s="219" t="str">
        <f ca="1">IF(LEN(A13)=0,"",INDEX('Smelter Look-up'!$C:$C,MATCH($A13,'Smelter Look-up'!$E:$E,0)))</f>
        <v>JiuJiang JinXin Nonferrous Metals Co., Ltd.</v>
      </c>
      <c r="D13" s="278" t="s">
        <v>4</v>
      </c>
      <c r="E13" s="215" t="str">
        <f ca="1">IF(ISERROR($V13),"",OFFSET('Smelter Look-up'!$D$4,$V13-4,0)&amp;"")</f>
        <v>CHINA</v>
      </c>
      <c r="F13" s="215" t="str">
        <f ca="1">IF(ISERROR($V13),"",OFFSET('Smelter Look-up'!$E$4,$V13-4,0))</f>
        <v>CID000914</v>
      </c>
      <c r="G13" s="215" t="str">
        <f ca="1">IF(C13=$X$4,"Enter smelter details",IF(ISERROR($V13),"",OFFSET('Smelter Look-up'!$F$4,$V13-4,0)))</f>
        <v>RMI</v>
      </c>
      <c r="H13" s="216">
        <f ca="1">IF(ISERROR($V13),"",OFFSET('Smelter Look-up'!$G$4,$V13-4,0))</f>
        <v>0</v>
      </c>
      <c r="I13" s="217" t="str">
        <f ca="1">IF(ISERROR($V13),"",OFFSET('Smelter Look-up'!$H$4,$V13-4,0))</f>
        <v>Jiujiang</v>
      </c>
      <c r="J13" s="217" t="str">
        <f ca="1">IF(ISERROR($V13),"",OFFSET('Smelter Look-up'!$I$4,$V13-4,0))</f>
        <v>Jiangxi Sheng</v>
      </c>
      <c r="K13" s="268"/>
      <c r="L13" s="268"/>
      <c r="M13" s="268"/>
      <c r="N13" s="268"/>
      <c r="O13" s="268"/>
      <c r="P13" s="218"/>
      <c r="Q13" s="269"/>
      <c r="R13" s="215" t="str">
        <f ca="1">IF(ISERROR($V13),"",OFFSET('Smelter Look-up'!$C$4,$V13-4,0)&amp;"")</f>
        <v>JiuJiang JinXin Nonferrous Metals Co., Ltd.</v>
      </c>
      <c r="S13" s="222" t="str">
        <f t="shared" ca="1" si="3"/>
        <v>CN</v>
      </c>
      <c r="T13" s="222" t="str">
        <f ca="1">IF(B13="","",IF(ISERROR(MATCH($J13,SorP!$B$1:$B$6230,0)),"",INDIRECT("'SorP'!$A$"&amp;MATCH($J13,SorP!$B$1:$B$6230,0))))</f>
        <v>CN-JX</v>
      </c>
      <c r="U13" s="238"/>
      <c r="V13" s="270">
        <f ca="1">IF(C13="",NA(),MATCH($B13&amp;$C13,'Smelter Look-up'!$J:$J,0))</f>
        <v>335</v>
      </c>
      <c r="W13" s="271"/>
      <c r="X13" s="271">
        <f t="shared" ca="1" si="4"/>
        <v>0</v>
      </c>
      <c r="Y13" s="271"/>
      <c r="Z13" s="271"/>
      <c r="AB13" s="273" t="str">
        <f t="shared" ca="1" si="5"/>
        <v>TantalumJiuJiang JinXin Nonferrous Metals Co., Ltd.</v>
      </c>
    </row>
    <row r="14" spans="1:34" s="272" customFormat="1" ht="20.100000000000001" customHeight="1">
      <c r="A14" s="324" t="s">
        <v>753</v>
      </c>
      <c r="B14" s="215" t="str">
        <f ca="1">IF(LEN(A14)=0,"",INDEX('Smelter Look-up'!$A:$A,MATCH($A14,'Smelter Look-up'!$E:$E,0)))</f>
        <v>Tantalum</v>
      </c>
      <c r="C14" s="219" t="str">
        <f ca="1">IF(LEN(A14)=0,"",INDEX('Smelter Look-up'!$C:$C,MATCH($A14,'Smelter Look-up'!$E:$E,0)))</f>
        <v>Jiujiang Tanbre Co., Ltd.</v>
      </c>
      <c r="D14" s="278" t="s">
        <v>46</v>
      </c>
      <c r="E14" s="215" t="str">
        <f ca="1">IF(ISERROR($V14),"",OFFSET('Smelter Look-up'!$D$4,$V14-4,0)&amp;"")</f>
        <v>CHINA</v>
      </c>
      <c r="F14" s="215" t="str">
        <f ca="1">IF(ISERROR($V14),"",OFFSET('Smelter Look-up'!$E$4,$V14-4,0))</f>
        <v>CID000917</v>
      </c>
      <c r="G14" s="215" t="str">
        <f ca="1">IF(C14=$X$4,"Enter smelter details",IF(ISERROR($V14),"",OFFSET('Smelter Look-up'!$F$4,$V14-4,0)))</f>
        <v>RMI</v>
      </c>
      <c r="H14" s="216">
        <f ca="1">IF(ISERROR($V14),"",OFFSET('Smelter Look-up'!$G$4,$V14-4,0))</f>
        <v>0</v>
      </c>
      <c r="I14" s="217" t="str">
        <f ca="1">IF(ISERROR($V14),"",OFFSET('Smelter Look-up'!$H$4,$V14-4,0))</f>
        <v>Jiujiang</v>
      </c>
      <c r="J14" s="217" t="str">
        <f ca="1">IF(ISERROR($V14),"",OFFSET('Smelter Look-up'!$I$4,$V14-4,0))</f>
        <v>Jiangxi Sheng</v>
      </c>
      <c r="K14" s="268"/>
      <c r="L14" s="268"/>
      <c r="M14" s="268"/>
      <c r="N14" s="268"/>
      <c r="O14" s="268"/>
      <c r="P14" s="218"/>
      <c r="Q14" s="269"/>
      <c r="R14" s="215" t="str">
        <f ca="1">IF(ISERROR($V14),"",OFFSET('Smelter Look-up'!$C$4,$V14-4,0)&amp;"")</f>
        <v>Jiujiang Tanbre Co., Ltd.</v>
      </c>
      <c r="S14" s="222" t="str">
        <f t="shared" ca="1" si="3"/>
        <v>CN</v>
      </c>
      <c r="T14" s="222" t="str">
        <f ca="1">IF(B14="","",IF(ISERROR(MATCH($J14,SorP!$B$1:$B$6230,0)),"",INDIRECT("'SorP'!$A$"&amp;MATCH($J14,SorP!$B$1:$B$6230,0))))</f>
        <v>CN-JX</v>
      </c>
      <c r="U14" s="238"/>
      <c r="V14" s="270">
        <f ca="1">IF(C14="",NA(),MATCH($B14&amp;$C14,'Smelter Look-up'!$J:$J,0))</f>
        <v>337</v>
      </c>
      <c r="W14" s="271"/>
      <c r="X14" s="271">
        <f t="shared" ca="1" si="4"/>
        <v>0</v>
      </c>
      <c r="Y14" s="271"/>
      <c r="Z14" s="271"/>
      <c r="AB14" s="273" t="str">
        <f t="shared" ca="1" si="5"/>
        <v>TantalumJiujiang Tanbre Co., Ltd.</v>
      </c>
    </row>
    <row r="15" spans="1:34" s="272" customFormat="1" ht="20.100000000000001" customHeight="1">
      <c r="A15" s="324" t="s">
        <v>754</v>
      </c>
      <c r="B15" s="215" t="str">
        <f ca="1">IF(LEN(A15)=0,"",INDEX('Smelter Look-up'!$A:$A,MATCH($A15,'Smelter Look-up'!$E:$E,0)))</f>
        <v>Tantalum</v>
      </c>
      <c r="C15" s="219" t="str">
        <f ca="1">IF(LEN(A15)=0,"",INDEX('Smelter Look-up'!$C:$C,MATCH($A15,'Smelter Look-up'!$E:$E,0)))</f>
        <v>LSM Brasil S.A.</v>
      </c>
      <c r="D15" s="278" t="s">
        <v>47</v>
      </c>
      <c r="E15" s="215" t="str">
        <f ca="1">IF(ISERROR($V15),"",OFFSET('Smelter Look-up'!$D$4,$V15-4,0)&amp;"")</f>
        <v>BRAZIL</v>
      </c>
      <c r="F15" s="215" t="str">
        <f ca="1">IF(ISERROR($V15),"",OFFSET('Smelter Look-up'!$E$4,$V15-4,0))</f>
        <v>CID001076</v>
      </c>
      <c r="G15" s="215" t="str">
        <f ca="1">IF(C15=$X$4,"Enter smelter details",IF(ISERROR($V15),"",OFFSET('Smelter Look-up'!$F$4,$V15-4,0)))</f>
        <v>RMI</v>
      </c>
      <c r="H15" s="216">
        <f ca="1">IF(ISERROR($V15),"",OFFSET('Smelter Look-up'!$G$4,$V15-4,0))</f>
        <v>0</v>
      </c>
      <c r="I15" s="217" t="str">
        <f ca="1">IF(ISERROR($V15),"",OFFSET('Smelter Look-up'!$H$4,$V15-4,0))</f>
        <v>São João del Rei</v>
      </c>
      <c r="J15" s="217" t="str">
        <f ca="1">IF(ISERROR($V15),"",OFFSET('Smelter Look-up'!$I$4,$V15-4,0))</f>
        <v>Minas Gerais</v>
      </c>
      <c r="K15" s="268"/>
      <c r="L15" s="268"/>
      <c r="M15" s="268"/>
      <c r="N15" s="268"/>
      <c r="O15" s="268"/>
      <c r="P15" s="218"/>
      <c r="Q15" s="269"/>
      <c r="R15" s="215" t="str">
        <f ca="1">IF(ISERROR($V15),"",OFFSET('Smelter Look-up'!$C$4,$V15-4,0)&amp;"")</f>
        <v>LSM Brasil S.A.</v>
      </c>
      <c r="S15" s="222" t="str">
        <f t="shared" ca="1" si="3"/>
        <v>BR</v>
      </c>
      <c r="T15" s="222" t="str">
        <f ca="1">IF(B15="","",IF(ISERROR(MATCH($J15,SorP!$B$1:$B$6230,0)),"",INDIRECT("'SorP'!$A$"&amp;MATCH($J15,SorP!$B$1:$B$6230,0))))</f>
        <v>BR-MG</v>
      </c>
      <c r="U15" s="238"/>
      <c r="V15" s="270">
        <f ca="1">IF(C15="",NA(),MATCH($B15&amp;$C15,'Smelter Look-up'!$J:$J,0))</f>
        <v>341</v>
      </c>
      <c r="W15" s="271"/>
      <c r="X15" s="271">
        <f t="shared" ca="1" si="4"/>
        <v>0</v>
      </c>
      <c r="Y15" s="271"/>
      <c r="Z15" s="271"/>
      <c r="AB15" s="273" t="str">
        <f t="shared" ca="1" si="5"/>
        <v>TantalumLSM Brasil S.A.</v>
      </c>
    </row>
    <row r="16" spans="1:34" s="272" customFormat="1" ht="20.100000000000001" customHeight="1">
      <c r="A16" s="324" t="s">
        <v>756</v>
      </c>
      <c r="B16" s="215" t="str">
        <f ca="1">IF(LEN(A16)=0,"",INDEX('Smelter Look-up'!$A:$A,MATCH($A16,'Smelter Look-up'!$E:$E,0)))</f>
        <v>Tantalum</v>
      </c>
      <c r="C16" s="219" t="str">
        <f ca="1">IF(LEN(A16)=0,"",INDEX('Smelter Look-up'!$C:$C,MATCH($A16,'Smelter Look-up'!$E:$E,0)))</f>
        <v>Mineracao Taboca S.A.</v>
      </c>
      <c r="D16" s="278" t="s">
        <v>12642</v>
      </c>
      <c r="E16" s="215" t="str">
        <f ca="1">IF(ISERROR($V16),"",OFFSET('Smelter Look-up'!$D$4,$V16-4,0)&amp;"")</f>
        <v>BRAZIL</v>
      </c>
      <c r="F16" s="215" t="str">
        <f ca="1">IF(ISERROR($V16),"",OFFSET('Smelter Look-up'!$E$4,$V16-4,0))</f>
        <v>CID001175</v>
      </c>
      <c r="G16" s="215" t="str">
        <f ca="1">IF(C16=$X$4,"Enter smelter details",IF(ISERROR($V16),"",OFFSET('Smelter Look-up'!$F$4,$V16-4,0)))</f>
        <v>RMI</v>
      </c>
      <c r="H16" s="216">
        <f ca="1">IF(ISERROR($V16),"",OFFSET('Smelter Look-up'!$G$4,$V16-4,0))</f>
        <v>0</v>
      </c>
      <c r="I16" s="217" t="str">
        <f ca="1">IF(ISERROR($V16),"",OFFSET('Smelter Look-up'!$H$4,$V16-4,0))</f>
        <v>Presidente Figueiredo</v>
      </c>
      <c r="J16" s="217" t="str">
        <f ca="1">IF(ISERROR($V16),"",OFFSET('Smelter Look-up'!$I$4,$V16-4,0))</f>
        <v>Amazonas</v>
      </c>
      <c r="K16" s="268"/>
      <c r="L16" s="268"/>
      <c r="M16" s="268"/>
      <c r="N16" s="268"/>
      <c r="O16" s="268"/>
      <c r="P16" s="218"/>
      <c r="Q16" s="269"/>
      <c r="R16" s="215" t="str">
        <f ca="1">IF(ISERROR($V16),"",OFFSET('Smelter Look-up'!$C$4,$V16-4,0)&amp;"")</f>
        <v>Mineracao Taboca S.A.</v>
      </c>
      <c r="S16" s="222" t="str">
        <f t="shared" ca="1" si="3"/>
        <v>BR</v>
      </c>
      <c r="T16" s="222" t="str">
        <f ca="1">IF(B16="","",IF(ISERROR(MATCH($J16,SorP!$B$1:$B$6230,0)),"",INDIRECT("'SorP'!$A$"&amp;MATCH($J16,SorP!$B$1:$B$6230,0))))</f>
        <v>BR-AM</v>
      </c>
      <c r="U16" s="238"/>
      <c r="V16" s="270">
        <f ca="1">IF(C16="",NA(),MATCH($B16&amp;$C16,'Smelter Look-up'!$J:$J,0))</f>
        <v>345</v>
      </c>
      <c r="W16" s="271"/>
      <c r="X16" s="271">
        <f t="shared" ca="1" si="4"/>
        <v>0</v>
      </c>
      <c r="Y16" s="271"/>
      <c r="Z16" s="271"/>
      <c r="AB16" s="273" t="str">
        <f t="shared" ca="1" si="5"/>
        <v>TantalumMineracao Taboca S.A.</v>
      </c>
    </row>
    <row r="17" spans="1:28" s="272" customFormat="1" ht="20.100000000000001" customHeight="1">
      <c r="A17" s="324" t="s">
        <v>759</v>
      </c>
      <c r="B17" s="215" t="str">
        <f ca="1">IF(LEN(A17)=0,"",INDEX('Smelter Look-up'!$A:$A,MATCH($A17,'Smelter Look-up'!$E:$E,0)))</f>
        <v>Tantalum</v>
      </c>
      <c r="C17" s="219" t="str">
        <f ca="1">IF(LEN(A17)=0,"",INDEX('Smelter Look-up'!$C:$C,MATCH($A17,'Smelter Look-up'!$E:$E,0)))</f>
        <v>Ningxia Orient Tantalum Industry Co., Ltd.</v>
      </c>
      <c r="D17" s="278" t="s">
        <v>1030</v>
      </c>
      <c r="E17" s="215" t="str">
        <f ca="1">IF(ISERROR($V17),"",OFFSET('Smelter Look-up'!$D$4,$V17-4,0)&amp;"")</f>
        <v>CHINA</v>
      </c>
      <c r="F17" s="215" t="str">
        <f ca="1">IF(ISERROR($V17),"",OFFSET('Smelter Look-up'!$E$4,$V17-4,0))</f>
        <v>CID001277</v>
      </c>
      <c r="G17" s="215" t="str">
        <f ca="1">IF(C17=$X$4,"Enter smelter details",IF(ISERROR($V17),"",OFFSET('Smelter Look-up'!$F$4,$V17-4,0)))</f>
        <v>RMI</v>
      </c>
      <c r="H17" s="216">
        <f ca="1">IF(ISERROR($V17),"",OFFSET('Smelter Look-up'!$G$4,$V17-4,0))</f>
        <v>0</v>
      </c>
      <c r="I17" s="217" t="str">
        <f ca="1">IF(ISERROR($V17),"",OFFSET('Smelter Look-up'!$H$4,$V17-4,0))</f>
        <v>Shizuishan City</v>
      </c>
      <c r="J17" s="217" t="str">
        <f ca="1">IF(ISERROR($V17),"",OFFSET('Smelter Look-up'!$I$4,$V17-4,0))</f>
        <v>Ningxia Huizi Zizhiqu</v>
      </c>
      <c r="K17" s="268"/>
      <c r="L17" s="268"/>
      <c r="M17" s="268"/>
      <c r="N17" s="268"/>
      <c r="O17" s="268"/>
      <c r="P17" s="218"/>
      <c r="Q17" s="269"/>
      <c r="R17" s="215" t="str">
        <f ca="1">IF(ISERROR($V17),"",OFFSET('Smelter Look-up'!$C$4,$V17-4,0)&amp;"")</f>
        <v>Ningxia Orient Tantalum Industry Co., Ltd.</v>
      </c>
      <c r="S17" s="222" t="str">
        <f t="shared" ca="1" si="3"/>
        <v>CN</v>
      </c>
      <c r="T17" s="222" t="str">
        <f ca="1">IF(B17="","",IF(ISERROR(MATCH($J17,SorP!$B$1:$B$6230,0)),"",INDIRECT("'SorP'!$A$"&amp;MATCH($J17,SorP!$B$1:$B$6230,0))))</f>
        <v>CN-NX</v>
      </c>
      <c r="U17" s="238"/>
      <c r="V17" s="270">
        <f ca="1">IF(C17="",NA(),MATCH($B17&amp;$C17,'Smelter Look-up'!$J:$J,0))</f>
        <v>352</v>
      </c>
      <c r="W17" s="271"/>
      <c r="X17" s="271">
        <f t="shared" ca="1" si="4"/>
        <v>0</v>
      </c>
      <c r="Y17" s="271"/>
      <c r="Z17" s="271"/>
      <c r="AB17" s="273" t="str">
        <f t="shared" ca="1" si="5"/>
        <v>TantalumNingxia Orient Tantalum Industry Co., Ltd.</v>
      </c>
    </row>
    <row r="18" spans="1:28" s="272" customFormat="1" ht="20.100000000000001" customHeight="1">
      <c r="A18" s="214" t="s">
        <v>396</v>
      </c>
      <c r="B18" s="215" t="str">
        <f ca="1">IF(LEN(A18)=0,"",INDEX('Smelter Look-up'!$A:$A,MATCH($A18,'Smelter Look-up'!$E:$E,0)))</f>
        <v>Tantalum</v>
      </c>
      <c r="C18" s="219" t="str">
        <f ca="1">IF(LEN(A18)=0,"",INDEX('Smelter Look-up'!$C:$C,MATCH($A18,'Smelter Look-up'!$E:$E,0)))</f>
        <v>Hengyang King Xing Lifeng New Materials Co., Ltd.</v>
      </c>
      <c r="D18" s="278" t="s">
        <v>3</v>
      </c>
      <c r="E18" s="215" t="str">
        <f ca="1">IF(ISERROR($V18),"",OFFSET('Smelter Look-up'!$D$4,$V18-4,0)&amp;"")</f>
        <v>CHINA</v>
      </c>
      <c r="F18" s="215" t="str">
        <f ca="1">IF(ISERROR($V18),"",OFFSET('Smelter Look-up'!$E$4,$V18-4,0))</f>
        <v>CID002492</v>
      </c>
      <c r="G18" s="215" t="str">
        <f ca="1">IF(C18=$X$4,"Enter smelter details",IF(ISERROR($V18),"",OFFSET('Smelter Look-up'!$F$4,$V18-4,0)))</f>
        <v>RMI</v>
      </c>
      <c r="H18" s="216">
        <f ca="1">IF(ISERROR($V18),"",OFFSET('Smelter Look-up'!$G$4,$V18-4,0))</f>
        <v>0</v>
      </c>
      <c r="I18" s="217" t="str">
        <f ca="1">IF(ISERROR($V18),"",OFFSET('Smelter Look-up'!$H$4,$V18-4,0))</f>
        <v>Hengyang</v>
      </c>
      <c r="J18" s="217" t="str">
        <f ca="1">IF(ISERROR($V18),"",OFFSET('Smelter Look-up'!$I$4,$V18-4,0))</f>
        <v>Hunan Sheng</v>
      </c>
      <c r="K18" s="268"/>
      <c r="L18" s="268"/>
      <c r="M18" s="268"/>
      <c r="N18" s="268"/>
      <c r="O18" s="268"/>
      <c r="P18" s="218"/>
      <c r="Q18" s="269"/>
      <c r="R18" s="215" t="str">
        <f ca="1">IF(ISERROR($V18),"",OFFSET('Smelter Look-up'!$C$4,$V18-4,0)&amp;"")</f>
        <v>Hengyang King Xing Lifeng New Materials Co., Ltd.</v>
      </c>
      <c r="S18" s="222" t="str">
        <f t="shared" ca="1" si="3"/>
        <v>CN</v>
      </c>
      <c r="T18" s="222" t="str">
        <f ca="1">IF(B18="","",IF(ISERROR(MATCH($J18,SorP!$B$1:$B$6230,0)),"",INDIRECT("'SorP'!$A$"&amp;MATCH($J18,SorP!$B$1:$B$6230,0))))</f>
        <v>CN-HN</v>
      </c>
      <c r="U18" s="238"/>
      <c r="V18" s="270">
        <f ca="1">IF(C18="",NA(),MATCH($B18&amp;$C18,'Smelter Look-up'!$J:$J,0))</f>
        <v>332</v>
      </c>
      <c r="W18" s="271"/>
      <c r="X18" s="271">
        <f t="shared" ca="1" si="4"/>
        <v>0</v>
      </c>
      <c r="Y18" s="271"/>
      <c r="Z18" s="271"/>
      <c r="AB18" s="273" t="str">
        <f t="shared" ca="1" si="5"/>
        <v>TantalumHengyang King Xing Lifeng New Materials Co., Ltd.</v>
      </c>
    </row>
    <row r="19" spans="1:28" s="272" customFormat="1" ht="76.5">
      <c r="A19" s="214" t="s">
        <v>679</v>
      </c>
      <c r="B19" s="215" t="str">
        <f ca="1">IF(LEN(A19)=0,"",INDEX('Smelter Look-up'!$A:$A,MATCH($A19,'Smelter Look-up'!$E:$E,0)))</f>
        <v>Gold</v>
      </c>
      <c r="C19" s="219" t="str">
        <f ca="1">IF(LEN(A19)=0,"",INDEX('Smelter Look-up'!$C:$C,MATCH($A19,'Smelter Look-up'!$E:$E,0)))</f>
        <v>Heraeus Metals Hong Kong Ltd.</v>
      </c>
      <c r="D19" s="278" t="s">
        <v>2532</v>
      </c>
      <c r="E19" s="215" t="str">
        <f ca="1">IF(ISERROR($V19),"",OFFSET('Smelter Look-up'!$D$4,$V19-4,0)&amp;"")</f>
        <v>CHINA</v>
      </c>
      <c r="F19" s="215" t="str">
        <f ca="1">IF(ISERROR($V19),"",OFFSET('Smelter Look-up'!$E$4,$V19-4,0))</f>
        <v>CID000707</v>
      </c>
      <c r="G19" s="215" t="str">
        <f ca="1">IF(C19=$X$4,"Enter smelter details",IF(ISERROR($V19),"",OFFSET('Smelter Look-up'!$F$4,$V19-4,0)))</f>
        <v>RMI</v>
      </c>
      <c r="H19" s="216">
        <f ca="1">IF(ISERROR($V19),"",OFFSET('Smelter Look-up'!$G$4,$V19-4,0))</f>
        <v>0</v>
      </c>
      <c r="I19" s="217" t="str">
        <f ca="1">IF(ISERROR($V19),"",OFFSET('Smelter Look-up'!$H$4,$V19-4,0))</f>
        <v>Fanling</v>
      </c>
      <c r="J19" s="217" t="str">
        <f ca="1">IF(ISERROR($V19),"",OFFSET('Smelter Look-up'!$I$4,$V19-4,0))</f>
        <v>Hong Kong SAR</v>
      </c>
      <c r="K19" s="268"/>
      <c r="L19" s="268"/>
      <c r="M19" s="268"/>
      <c r="N19" s="268"/>
      <c r="O19" s="268"/>
      <c r="P19" s="218"/>
      <c r="Q19" s="269"/>
      <c r="R19" s="215" t="str">
        <f ca="1">IF(ISERROR($V19),"",OFFSET('Smelter Look-up'!$C$4,$V19-4,0)&amp;"")</f>
        <v>Heraeus Metals Hong Kong Ltd.</v>
      </c>
      <c r="S19" s="222" t="str">
        <f t="shared" ca="1" si="3"/>
        <v>CN</v>
      </c>
      <c r="T19" s="222" t="str">
        <f ca="1">IF(B19="","",IF(ISERROR(MATCH($J19,SorP!$B$1:$B$6230,0)),"",INDIRECT("'SorP'!$A$"&amp;MATCH($J19,SorP!$B$1:$B$6230,0))))</f>
        <v>CN-HK</v>
      </c>
      <c r="U19" s="238"/>
      <c r="V19" s="270">
        <f ca="1">IF(C19="",NA(),MATCH($B19&amp;$C19,'Smelter Look-up'!$J:$J,0))</f>
        <v>103</v>
      </c>
      <c r="W19" s="271"/>
      <c r="X19" s="271">
        <f t="shared" ca="1" si="4"/>
        <v>0</v>
      </c>
      <c r="Y19" s="271"/>
      <c r="Z19" s="271"/>
      <c r="AB19" s="273" t="str">
        <f t="shared" ca="1" si="5"/>
        <v>GoldHeraeus Metals Hong Kong Ltd.</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7"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Meritek Electronics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09.5">
      <c r="A6" s="103" t="str">
        <f ca="1">Declaration!B10</f>
        <v>Description of Scope:</v>
      </c>
      <c r="B6" s="102" t="str">
        <f>Declaration!D10</f>
        <v>MA ,MEX ,MEY ,MF ,MGT ,MI ,MO ,MPEM ,MPEX ,MPPS ,MPRV ,MPTH ,MPTR ,MPTS ,MVR ,MVS ,NP ,OPV, TPV ,PEI ,PEIM ,PEN ,RA ,RB ,RD ,RE ,RF ,RN73 ,RH73, RT ,RTA ,RTT ,SBP ,SCK ,SHB ,SHT ,SQM,SQH ,SQP,SQS ,SRB ,SRE ,SS ,TC ,TMPE,FMPE ,TMPP,FMPP ,TPPN ,TSM, MNTS ,TTC, TTC03, TTS, TTF, DHT ,TVR ,TVS ,1A,1N4,1N5, BY1, BY25, EM5, RL,P600,PG,GS1M,PS ,1F, 1N4_SF,FR, 1N49, BA15, BY39,MR ,1U, UF4, HER  ,1A_G,1N4_GS, 1N4_G ,UF_F, UF8 ,UF10, UF16 ,1E,SF_S, SF, ER ,GS1, S1, S2, S3,ES1 ,RS, FR1, FR2, FR3, S1K ,US1, UF1, UF2, UF3 ,ES1, ER1, ER2, ER3, ED ,MMBZ, MLL, 1N52, DL47, 1SM, 1N59,2EZ,BZT,BZX,GDZJ ,1S, 1N58, SB, BAT ,SS, SK, SR, SL, SD, SB_DC, S100, S_10, ,DI, W0, KBP0, 2KBP0, CP, KBL0, KBU, GBU, KBPC, CP, GL,AM ,DI_S, B_S ,1N914, 1N4148, LL4148, MMBD, BAS, BAW, BAV, BAL ,P4KE, P6KE, 1.5KE, 1N62, ,P4KE_C, P6KE_C, 1.5KE_C,  1N62_C ,SA, 3KP, 5KP,15KPA, 20KPA, 30KPA, LCE ,SA_C, 3KP_C, 5KP_C, 15KPA_C, 20KPA_C, 30KPA_C ,P4SMAJ, P6SMBJ, 1.5SMCJ, 3.0SMCJ, 5.0SMDJ ,P4SMAJ_C, P6SMBJ_C, 1.5SMCJ_C, 3.0SMCJ_C, 5.0SMDJ_C ,SMAJ, SMBJ, SMCJ, SMDJ ,SMAJ_C, SMBJ_C, SMCJ_C, SMDJ_C ,MB6, P0080SX ,MHC_L ,TMR ,PJSRV ,NTSA, NTSF ,PLA, PPL,MLR, MLRE, SET, SHL, SHT, SHTL, SLL, SNP, SREJ, SREL, SREM, SRF, MCH, MCY, MHS, MUH, MUT, MUX, MHX, MHY, MUY, MHT, MHD,FHX, FHY, FUX, FUY,CSR, CSM, MCB, WL, RXA, MFMP, FS, CRUCQ Knob, MCR, TCP, YG, YF-P, YF-B, YC, YC-B, RC, RC-B, RF-P, SF-P, SGA, SGB, SGC, SGD,SGE,  SCA, SCB, SCC, SCD,SCE,  SFA, SFE, SFE-1, SWA, SPA, SLE, YT, FT, DW-R, MHE, EC, YY, DTSM, BH, JRFB, 2MS, JW, ME1X, PI, SI, LI, PEVA, PEV5, PECS, PECH, PEEA, PE, PE5K, PEEP, PE5P, MVR-H, TPV, CQ06PF, HTRT,  ESD, ME, MFT, PKB, AHW, SNSxx series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Allan Chang</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allan.chang@mreitekusa.com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626-373-1728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Allan Chang</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allan.chang@mreitekusa.com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https://www.meritekusa.com/wp-content/uploads/2018/10/Meritek_Conflict_Mineral.pdf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0</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898</v>
      </c>
      <c r="C4" s="448"/>
      <c r="D4" s="448"/>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354" t="s">
        <v>15613</v>
      </c>
      <c r="C6" s="111" t="s">
        <v>15614</v>
      </c>
      <c r="D6" s="111"/>
      <c r="E6" s="32"/>
      <c r="F6"/>
    </row>
    <row r="7" spans="1:6" s="33" customFormat="1" ht="31.5">
      <c r="A7" s="158"/>
      <c r="B7" s="354" t="s">
        <v>15615</v>
      </c>
      <c r="C7" s="111" t="s">
        <v>15616</v>
      </c>
      <c r="D7" s="111"/>
      <c r="E7" s="32"/>
      <c r="F7"/>
    </row>
    <row r="8" spans="1:6" s="33" customFormat="1" ht="31.5">
      <c r="A8" s="158"/>
      <c r="B8" s="354" t="s">
        <v>15617</v>
      </c>
      <c r="C8" s="111" t="s">
        <v>15618</v>
      </c>
      <c r="D8" s="111"/>
      <c r="E8" s="32"/>
      <c r="F8"/>
    </row>
    <row r="9" spans="1:6" s="33" customFormat="1" ht="31.5">
      <c r="A9" s="158"/>
      <c r="B9" s="354" t="s">
        <v>15619</v>
      </c>
      <c r="C9" s="111" t="s">
        <v>15620</v>
      </c>
      <c r="D9" s="111"/>
      <c r="E9" s="32"/>
      <c r="F9"/>
    </row>
    <row r="10" spans="1:6" s="33" customFormat="1" ht="15.75">
      <c r="A10" s="158"/>
      <c r="B10" s="354" t="s">
        <v>15621</v>
      </c>
      <c r="C10" s="111" t="s">
        <v>15622</v>
      </c>
      <c r="D10" s="111"/>
      <c r="E10" s="32"/>
      <c r="F10"/>
    </row>
    <row r="11" spans="1:6" s="33" customFormat="1" ht="15.75">
      <c r="A11" s="158"/>
      <c r="B11" s="354" t="s">
        <v>15623</v>
      </c>
      <c r="C11" s="111" t="s">
        <v>15624</v>
      </c>
      <c r="D11" s="111"/>
      <c r="E11" s="32"/>
      <c r="F11"/>
    </row>
    <row r="12" spans="1:6" s="33" customFormat="1" ht="15.75">
      <c r="A12" s="158"/>
      <c r="B12" s="354" t="s">
        <v>15625</v>
      </c>
      <c r="C12" s="111" t="s">
        <v>15626</v>
      </c>
      <c r="D12" s="111"/>
      <c r="E12" s="32"/>
      <c r="F12"/>
    </row>
    <row r="13" spans="1:6" s="33" customFormat="1" ht="15.75">
      <c r="A13" s="158"/>
      <c r="B13" s="354" t="s">
        <v>15627</v>
      </c>
      <c r="C13" s="111" t="s">
        <v>15628</v>
      </c>
      <c r="D13" s="111"/>
      <c r="E13" s="32"/>
      <c r="F13"/>
    </row>
    <row r="14" spans="1:6" s="33" customFormat="1" ht="31.5">
      <c r="A14" s="158"/>
      <c r="B14" s="354" t="s">
        <v>15629</v>
      </c>
      <c r="C14" s="111" t="s">
        <v>15630</v>
      </c>
      <c r="D14" s="111"/>
      <c r="E14" s="32"/>
      <c r="F14"/>
    </row>
    <row r="15" spans="1:6" s="33" customFormat="1" ht="15.75">
      <c r="A15" s="158"/>
      <c r="B15" s="354" t="s">
        <v>15631</v>
      </c>
      <c r="C15" s="111" t="s">
        <v>15632</v>
      </c>
      <c r="D15" s="111"/>
      <c r="E15" s="32"/>
      <c r="F15"/>
    </row>
    <row r="16" spans="1:6" s="33" customFormat="1" ht="31.5">
      <c r="A16" s="158"/>
      <c r="B16" s="354" t="s">
        <v>15633</v>
      </c>
      <c r="C16" s="111" t="s">
        <v>15634</v>
      </c>
      <c r="D16" s="111"/>
      <c r="E16" s="32"/>
      <c r="F16"/>
    </row>
    <row r="17" spans="1:6" s="33" customFormat="1" ht="31.5">
      <c r="A17" s="158"/>
      <c r="B17" s="354" t="s">
        <v>15635</v>
      </c>
      <c r="C17" s="111" t="s">
        <v>15636</v>
      </c>
      <c r="D17" s="111"/>
      <c r="E17" s="32"/>
      <c r="F17"/>
    </row>
    <row r="18" spans="1:6" s="33" customFormat="1" ht="31.5">
      <c r="A18" s="158"/>
      <c r="B18" s="354" t="s">
        <v>15637</v>
      </c>
      <c r="C18" s="111" t="s">
        <v>15638</v>
      </c>
      <c r="D18" s="111"/>
      <c r="E18" s="32"/>
      <c r="F18"/>
    </row>
    <row r="19" spans="1:6" s="33" customFormat="1" ht="15.75">
      <c r="A19" s="158"/>
      <c r="B19" s="354" t="s">
        <v>15639</v>
      </c>
      <c r="C19" s="111" t="s">
        <v>15640</v>
      </c>
      <c r="D19" s="111"/>
      <c r="E19" s="32"/>
      <c r="F19"/>
    </row>
    <row r="20" spans="1:6" s="33" customFormat="1" ht="31.5">
      <c r="A20" s="158"/>
      <c r="B20" s="354" t="s">
        <v>15641</v>
      </c>
      <c r="C20" s="111" t="s">
        <v>15642</v>
      </c>
      <c r="D20" s="111"/>
      <c r="E20" s="32"/>
      <c r="F20"/>
    </row>
    <row r="21" spans="1:6" s="33" customFormat="1" ht="31.5">
      <c r="A21" s="158"/>
      <c r="B21" s="354" t="s">
        <v>15643</v>
      </c>
      <c r="C21" s="111" t="s">
        <v>15644</v>
      </c>
      <c r="D21" s="111"/>
      <c r="E21" s="32"/>
      <c r="F21"/>
    </row>
    <row r="22" spans="1:6" s="33" customFormat="1" ht="31.5">
      <c r="A22" s="158"/>
      <c r="B22" s="354" t="s">
        <v>15645</v>
      </c>
      <c r="C22" s="111" t="s">
        <v>15646</v>
      </c>
      <c r="D22" s="111"/>
      <c r="E22" s="32"/>
      <c r="F22"/>
    </row>
    <row r="23" spans="1:6" s="33" customFormat="1" ht="31.5">
      <c r="A23" s="158"/>
      <c r="B23" s="354" t="s">
        <v>15647</v>
      </c>
      <c r="C23" s="111" t="s">
        <v>15648</v>
      </c>
      <c r="D23" s="111"/>
      <c r="E23" s="32"/>
      <c r="F23"/>
    </row>
    <row r="24" spans="1:6" s="33" customFormat="1" ht="31.5">
      <c r="A24" s="158"/>
      <c r="B24" s="354" t="s">
        <v>15649</v>
      </c>
      <c r="C24" s="111" t="s">
        <v>15650</v>
      </c>
      <c r="D24" s="111"/>
      <c r="E24" s="32"/>
      <c r="F24"/>
    </row>
    <row r="25" spans="1:6" s="33" customFormat="1" ht="31.5">
      <c r="A25" s="158"/>
      <c r="B25" s="354" t="s">
        <v>15651</v>
      </c>
      <c r="C25" s="111" t="s">
        <v>15652</v>
      </c>
      <c r="D25" s="111"/>
      <c r="E25" s="32"/>
      <c r="F25"/>
    </row>
    <row r="26" spans="1:6" s="33" customFormat="1" ht="15.75">
      <c r="A26" s="158"/>
      <c r="B26" s="354" t="s">
        <v>15653</v>
      </c>
      <c r="C26" s="111" t="s">
        <v>15654</v>
      </c>
      <c r="D26" s="111"/>
      <c r="E26" s="32"/>
      <c r="F26"/>
    </row>
    <row r="27" spans="1:6" s="33" customFormat="1" ht="31.5">
      <c r="A27" s="158"/>
      <c r="B27" s="354" t="s">
        <v>15655</v>
      </c>
      <c r="C27" s="111" t="s">
        <v>15656</v>
      </c>
      <c r="D27" s="111"/>
      <c r="E27" s="32"/>
      <c r="F27"/>
    </row>
    <row r="28" spans="1:6" s="33" customFormat="1" ht="31.5">
      <c r="A28" s="158"/>
      <c r="B28" s="354" t="s">
        <v>15657</v>
      </c>
      <c r="C28" s="111" t="s">
        <v>15658</v>
      </c>
      <c r="D28" s="111"/>
      <c r="E28" s="32"/>
      <c r="F28"/>
    </row>
    <row r="29" spans="1:6" s="33" customFormat="1" ht="15.75">
      <c r="A29" s="158"/>
      <c r="B29" s="354" t="s">
        <v>15659</v>
      </c>
      <c r="C29" s="111" t="s">
        <v>15660</v>
      </c>
      <c r="D29" s="111"/>
      <c r="E29" s="32"/>
      <c r="F29"/>
    </row>
    <row r="30" spans="1:6" s="33" customFormat="1" ht="31.5">
      <c r="A30" s="158"/>
      <c r="B30" s="354" t="s">
        <v>15661</v>
      </c>
      <c r="C30" s="111" t="s">
        <v>15662</v>
      </c>
      <c r="D30" s="111"/>
      <c r="E30" s="32"/>
      <c r="F30"/>
    </row>
    <row r="31" spans="1:6" s="33" customFormat="1" ht="31.5">
      <c r="A31" s="158"/>
      <c r="B31" s="354" t="s">
        <v>15663</v>
      </c>
      <c r="C31" s="111" t="s">
        <v>15664</v>
      </c>
      <c r="D31" s="111"/>
      <c r="E31" s="32"/>
      <c r="F31"/>
    </row>
    <row r="32" spans="1:6" s="33" customFormat="1" ht="31.5">
      <c r="A32" s="158"/>
      <c r="B32" s="354" t="s">
        <v>15665</v>
      </c>
      <c r="C32" s="111" t="s">
        <v>15666</v>
      </c>
      <c r="D32" s="111"/>
      <c r="E32" s="32"/>
      <c r="F32"/>
    </row>
    <row r="33" spans="1:6" s="33" customFormat="1" ht="31.5">
      <c r="A33" s="158"/>
      <c r="B33" s="354" t="s">
        <v>15667</v>
      </c>
      <c r="C33" s="111" t="s">
        <v>15668</v>
      </c>
      <c r="D33" s="111"/>
      <c r="E33" s="32"/>
      <c r="F33"/>
    </row>
    <row r="34" spans="1:6" s="33" customFormat="1" ht="31.5">
      <c r="A34" s="158"/>
      <c r="B34" s="354" t="s">
        <v>15669</v>
      </c>
      <c r="C34" s="111" t="s">
        <v>15668</v>
      </c>
      <c r="D34" s="111"/>
      <c r="E34" s="32"/>
      <c r="F34"/>
    </row>
    <row r="35" spans="1:6" s="33" customFormat="1" ht="15.75">
      <c r="A35" s="158"/>
      <c r="B35" s="354" t="s">
        <v>15670</v>
      </c>
      <c r="C35" s="111" t="s">
        <v>15671</v>
      </c>
      <c r="D35" s="111"/>
      <c r="E35" s="32"/>
      <c r="F35"/>
    </row>
    <row r="36" spans="1:6" s="33" customFormat="1" ht="15.75">
      <c r="A36" s="158"/>
      <c r="B36" s="354" t="s">
        <v>15672</v>
      </c>
      <c r="C36" s="111" t="s">
        <v>15673</v>
      </c>
      <c r="D36" s="111"/>
      <c r="E36" s="32"/>
      <c r="F36"/>
    </row>
    <row r="37" spans="1:6" s="33" customFormat="1" ht="31.5">
      <c r="A37" s="158"/>
      <c r="B37" s="354" t="s">
        <v>15674</v>
      </c>
      <c r="C37" s="111" t="s">
        <v>15675</v>
      </c>
      <c r="D37" s="111"/>
      <c r="E37" s="32"/>
      <c r="F37"/>
    </row>
    <row r="38" spans="1:6" s="33" customFormat="1" ht="15.75">
      <c r="A38" s="158"/>
      <c r="B38" s="354" t="s">
        <v>15676</v>
      </c>
      <c r="C38" s="111" t="s">
        <v>15677</v>
      </c>
      <c r="D38" s="111"/>
      <c r="E38" s="32"/>
      <c r="F38"/>
    </row>
    <row r="39" spans="1:6" s="33" customFormat="1" ht="15.75">
      <c r="A39" s="158"/>
      <c r="B39" s="354" t="s">
        <v>15678</v>
      </c>
      <c r="C39" s="111" t="s">
        <v>15679</v>
      </c>
      <c r="D39" s="111"/>
      <c r="E39" s="32"/>
      <c r="F39"/>
    </row>
    <row r="40" spans="1:6" s="33" customFormat="1" ht="15.75">
      <c r="A40" s="158"/>
      <c r="B40" s="354" t="s">
        <v>15680</v>
      </c>
      <c r="C40" s="111" t="s">
        <v>15681</v>
      </c>
      <c r="D40" s="111"/>
      <c r="E40" s="32"/>
      <c r="F40"/>
    </row>
    <row r="41" spans="1:6" s="33" customFormat="1" ht="15.75">
      <c r="A41" s="158"/>
      <c r="B41" s="354" t="s">
        <v>15682</v>
      </c>
      <c r="C41" s="111" t="s">
        <v>15683</v>
      </c>
      <c r="D41" s="111"/>
      <c r="E41" s="32"/>
      <c r="F41"/>
    </row>
    <row r="42" spans="1:6" s="33" customFormat="1" ht="15.75">
      <c r="A42" s="158"/>
      <c r="B42" s="354" t="s">
        <v>15684</v>
      </c>
      <c r="C42" s="111" t="s">
        <v>15685</v>
      </c>
      <c r="D42" s="111"/>
      <c r="E42" s="32"/>
      <c r="F42"/>
    </row>
    <row r="43" spans="1:6" s="33" customFormat="1" ht="31.5">
      <c r="A43" s="158"/>
      <c r="B43" s="354" t="s">
        <v>15686</v>
      </c>
      <c r="C43" s="111" t="s">
        <v>15687</v>
      </c>
      <c r="D43" s="111"/>
      <c r="E43" s="32"/>
      <c r="F43"/>
    </row>
    <row r="44" spans="1:6" s="33" customFormat="1" ht="15.75">
      <c r="A44" s="158"/>
      <c r="B44" s="354" t="s">
        <v>15688</v>
      </c>
      <c r="C44" s="111" t="s">
        <v>15689</v>
      </c>
      <c r="D44" s="111"/>
      <c r="E44" s="32"/>
      <c r="F44"/>
    </row>
    <row r="45" spans="1:6" s="33" customFormat="1" ht="31.5">
      <c r="A45" s="158"/>
      <c r="B45" s="354" t="s">
        <v>15690</v>
      </c>
      <c r="C45" s="111" t="s">
        <v>15691</v>
      </c>
      <c r="D45" s="111"/>
      <c r="E45" s="32"/>
      <c r="F45"/>
    </row>
    <row r="46" spans="1:6" s="33" customFormat="1" ht="15.75">
      <c r="A46" s="158"/>
      <c r="B46" s="354" t="s">
        <v>15692</v>
      </c>
      <c r="C46" s="111" t="s">
        <v>15693</v>
      </c>
      <c r="D46" s="111"/>
      <c r="E46" s="32"/>
      <c r="F46"/>
    </row>
    <row r="47" spans="1:6" s="33" customFormat="1" ht="31.5">
      <c r="A47" s="158"/>
      <c r="B47" s="354" t="s">
        <v>15694</v>
      </c>
      <c r="C47" s="111" t="s">
        <v>15695</v>
      </c>
      <c r="D47" s="111"/>
      <c r="E47" s="32"/>
      <c r="F47"/>
    </row>
    <row r="48" spans="1:6" s="33" customFormat="1" ht="15.75">
      <c r="A48" s="158"/>
      <c r="B48" s="354" t="s">
        <v>15696</v>
      </c>
      <c r="C48" s="111" t="s">
        <v>15697</v>
      </c>
      <c r="D48" s="111"/>
      <c r="E48" s="32"/>
      <c r="F48"/>
    </row>
    <row r="49" spans="1:6" s="33" customFormat="1" ht="15.75">
      <c r="A49" s="158"/>
      <c r="B49" s="354" t="s">
        <v>15698</v>
      </c>
      <c r="C49" s="111" t="s">
        <v>15699</v>
      </c>
      <c r="D49" s="111"/>
      <c r="E49" s="32"/>
      <c r="F49"/>
    </row>
    <row r="50" spans="1:6" s="33" customFormat="1" ht="15.75">
      <c r="A50" s="158"/>
      <c r="B50" s="354" t="s">
        <v>15700</v>
      </c>
      <c r="C50" s="111" t="s">
        <v>15701</v>
      </c>
      <c r="D50" s="111"/>
      <c r="E50" s="32"/>
      <c r="F50"/>
    </row>
    <row r="51" spans="1:6" s="33" customFormat="1" ht="15.75">
      <c r="A51" s="158"/>
      <c r="B51" s="354" t="s">
        <v>15702</v>
      </c>
      <c r="C51" s="111" t="s">
        <v>15703</v>
      </c>
      <c r="D51" s="111"/>
      <c r="E51" s="32"/>
      <c r="F51"/>
    </row>
    <row r="52" spans="1:6" s="33" customFormat="1" ht="15.75">
      <c r="A52" s="158"/>
      <c r="B52" s="354" t="s">
        <v>15704</v>
      </c>
      <c r="C52" s="111" t="s">
        <v>15705</v>
      </c>
      <c r="D52" s="111"/>
      <c r="E52" s="32"/>
      <c r="F52"/>
    </row>
    <row r="53" spans="1:6" s="33" customFormat="1" ht="15.75">
      <c r="A53" s="158"/>
      <c r="B53" s="354" t="s">
        <v>15706</v>
      </c>
      <c r="C53" s="111" t="s">
        <v>15707</v>
      </c>
      <c r="D53" s="111"/>
      <c r="E53" s="32"/>
      <c r="F53"/>
    </row>
    <row r="54" spans="1:6" s="33" customFormat="1" ht="31.5">
      <c r="A54" s="158"/>
      <c r="B54" s="354" t="s">
        <v>15708</v>
      </c>
      <c r="C54" s="111" t="s">
        <v>15709</v>
      </c>
      <c r="D54" s="111"/>
      <c r="E54" s="32"/>
      <c r="F54"/>
    </row>
    <row r="55" spans="1:6" s="33" customFormat="1" ht="15.75">
      <c r="A55" s="158"/>
      <c r="B55" s="354" t="s">
        <v>15710</v>
      </c>
      <c r="C55" s="111" t="s">
        <v>15711</v>
      </c>
      <c r="D55" s="111"/>
      <c r="E55" s="32"/>
      <c r="F55"/>
    </row>
    <row r="56" spans="1:6" s="33" customFormat="1" ht="15.75">
      <c r="A56" s="158"/>
      <c r="B56" s="354" t="s">
        <v>15712</v>
      </c>
      <c r="C56" s="111" t="s">
        <v>15713</v>
      </c>
      <c r="D56" s="111"/>
      <c r="E56" s="32"/>
      <c r="F56"/>
    </row>
    <row r="57" spans="1:6" s="33" customFormat="1" ht="31.5">
      <c r="A57" s="158"/>
      <c r="B57" s="354" t="s">
        <v>15714</v>
      </c>
      <c r="C57" s="111" t="s">
        <v>15715</v>
      </c>
      <c r="D57" s="111"/>
      <c r="E57" s="32"/>
      <c r="F57"/>
    </row>
    <row r="58" spans="1:6" s="33" customFormat="1" ht="31.5">
      <c r="A58" s="158"/>
      <c r="B58" s="354" t="s">
        <v>15716</v>
      </c>
      <c r="C58" s="111" t="s">
        <v>15717</v>
      </c>
      <c r="D58" s="111"/>
      <c r="E58" s="32"/>
      <c r="F58"/>
    </row>
    <row r="59" spans="1:6" s="33" customFormat="1" ht="31.5">
      <c r="A59" s="158"/>
      <c r="B59" s="354" t="s">
        <v>15718</v>
      </c>
      <c r="C59" s="111" t="s">
        <v>15719</v>
      </c>
      <c r="D59" s="111"/>
      <c r="E59" s="32"/>
      <c r="F59"/>
    </row>
    <row r="60" spans="1:6" s="33" customFormat="1" ht="31.5">
      <c r="A60" s="158"/>
      <c r="B60" s="354" t="s">
        <v>15720</v>
      </c>
      <c r="C60" s="111" t="s">
        <v>15721</v>
      </c>
      <c r="D60" s="111"/>
      <c r="E60" s="32"/>
      <c r="F60"/>
    </row>
    <row r="61" spans="1:6" s="33" customFormat="1" ht="31.5">
      <c r="A61" s="158"/>
      <c r="B61" s="354" t="s">
        <v>15722</v>
      </c>
      <c r="C61" s="111" t="s">
        <v>15723</v>
      </c>
      <c r="D61" s="111"/>
      <c r="E61" s="32"/>
      <c r="F61"/>
    </row>
    <row r="62" spans="1:6" s="33" customFormat="1" ht="31.5">
      <c r="A62" s="158"/>
      <c r="B62" s="354" t="s">
        <v>15724</v>
      </c>
      <c r="C62" s="111" t="s">
        <v>15725</v>
      </c>
      <c r="D62" s="111"/>
      <c r="E62" s="32"/>
      <c r="F62"/>
    </row>
    <row r="63" spans="1:6" s="33" customFormat="1" ht="31.5">
      <c r="A63" s="158"/>
      <c r="B63" s="354" t="s">
        <v>15726</v>
      </c>
      <c r="C63" s="111" t="s">
        <v>15727</v>
      </c>
      <c r="D63" s="111"/>
      <c r="E63" s="32"/>
      <c r="F63"/>
    </row>
    <row r="64" spans="1:6" s="33" customFormat="1" ht="15.75">
      <c r="A64" s="158"/>
      <c r="B64" s="354" t="s">
        <v>15728</v>
      </c>
      <c r="C64" s="111" t="s">
        <v>15729</v>
      </c>
      <c r="D64" s="111"/>
      <c r="E64" s="32"/>
      <c r="F64"/>
    </row>
    <row r="65" spans="1:6" s="33" customFormat="1" ht="31.5">
      <c r="A65" s="158"/>
      <c r="B65" s="354" t="s">
        <v>15730</v>
      </c>
      <c r="C65" s="111" t="s">
        <v>15731</v>
      </c>
      <c r="D65" s="111"/>
      <c r="E65" s="32"/>
      <c r="F65"/>
    </row>
    <row r="66" spans="1:6" s="33" customFormat="1" ht="31.5">
      <c r="A66" s="158"/>
      <c r="B66" s="354" t="s">
        <v>15732</v>
      </c>
      <c r="C66" s="111" t="s">
        <v>15733</v>
      </c>
      <c r="D66" s="111"/>
      <c r="E66" s="32"/>
      <c r="F66"/>
    </row>
    <row r="67" spans="1:6" s="33" customFormat="1" ht="15.75">
      <c r="A67" s="158"/>
      <c r="B67" s="354" t="s">
        <v>15734</v>
      </c>
      <c r="C67" s="111" t="s">
        <v>15735</v>
      </c>
      <c r="D67" s="111"/>
      <c r="E67" s="32"/>
      <c r="F67"/>
    </row>
    <row r="68" spans="1:6" s="33" customFormat="1" ht="15.75">
      <c r="A68" s="158"/>
      <c r="B68" s="354" t="s">
        <v>15736</v>
      </c>
      <c r="C68" s="111" t="s">
        <v>15737</v>
      </c>
      <c r="D68" s="111"/>
      <c r="E68" s="32"/>
      <c r="F68"/>
    </row>
    <row r="69" spans="1:6" s="33" customFormat="1" ht="31.5">
      <c r="A69" s="158"/>
      <c r="B69" s="354" t="s">
        <v>15738</v>
      </c>
      <c r="C69" s="111" t="s">
        <v>15739</v>
      </c>
      <c r="D69" s="111"/>
      <c r="E69" s="32"/>
      <c r="F69"/>
    </row>
    <row r="70" spans="1:6" s="33" customFormat="1" ht="31.5">
      <c r="A70" s="158"/>
      <c r="B70" s="354" t="s">
        <v>15740</v>
      </c>
      <c r="C70" s="111" t="s">
        <v>15741</v>
      </c>
      <c r="D70" s="111"/>
      <c r="E70" s="32"/>
      <c r="F70"/>
    </row>
    <row r="71" spans="1:6" s="33" customFormat="1" ht="31.5">
      <c r="A71" s="158"/>
      <c r="B71" s="354" t="s">
        <v>15742</v>
      </c>
      <c r="C71" s="111" t="s">
        <v>15743</v>
      </c>
      <c r="D71" s="111"/>
      <c r="E71" s="32"/>
      <c r="F71"/>
    </row>
    <row r="72" spans="1:6" s="33" customFormat="1" ht="31.5">
      <c r="A72" s="158"/>
      <c r="B72" s="354" t="s">
        <v>15744</v>
      </c>
      <c r="C72" s="111" t="s">
        <v>15745</v>
      </c>
      <c r="D72" s="111"/>
      <c r="E72" s="32"/>
      <c r="F72"/>
    </row>
    <row r="73" spans="1:6" s="33" customFormat="1" ht="15.75">
      <c r="A73" s="158"/>
      <c r="B73" s="354" t="s">
        <v>15746</v>
      </c>
      <c r="C73" s="111" t="s">
        <v>15747</v>
      </c>
      <c r="D73" s="111"/>
      <c r="E73" s="32"/>
      <c r="F73"/>
    </row>
    <row r="74" spans="1:6" s="33" customFormat="1" ht="15.75">
      <c r="A74" s="158"/>
      <c r="B74" s="354" t="s">
        <v>15748</v>
      </c>
      <c r="C74" s="111" t="s">
        <v>15747</v>
      </c>
      <c r="D74" s="111"/>
      <c r="E74" s="32"/>
      <c r="F74"/>
    </row>
    <row r="75" spans="1:6" s="33" customFormat="1" ht="31.5">
      <c r="A75" s="158"/>
      <c r="B75" s="354" t="s">
        <v>15749</v>
      </c>
      <c r="C75" s="111" t="s">
        <v>15750</v>
      </c>
      <c r="D75" s="111"/>
      <c r="E75" s="32"/>
      <c r="F75"/>
    </row>
    <row r="76" spans="1:6" s="33" customFormat="1" ht="31.5">
      <c r="A76" s="158"/>
      <c r="B76" s="354" t="s">
        <v>15751</v>
      </c>
      <c r="C76" s="111" t="s">
        <v>15752</v>
      </c>
      <c r="D76" s="111"/>
      <c r="E76" s="32"/>
      <c r="F76"/>
    </row>
    <row r="77" spans="1:6" s="33" customFormat="1" ht="31.5">
      <c r="A77" s="158"/>
      <c r="B77" s="354" t="s">
        <v>15753</v>
      </c>
      <c r="C77" s="111" t="s">
        <v>15754</v>
      </c>
      <c r="D77" s="111"/>
      <c r="E77" s="32"/>
      <c r="F77"/>
    </row>
    <row r="78" spans="1:6" s="33" customFormat="1" ht="15.75">
      <c r="A78" s="158"/>
      <c r="B78" s="354" t="s">
        <v>15755</v>
      </c>
      <c r="C78" s="111" t="s">
        <v>15756</v>
      </c>
      <c r="D78" s="111"/>
      <c r="E78" s="32"/>
      <c r="F78"/>
    </row>
    <row r="79" spans="1:6" s="33" customFormat="1" ht="31.5">
      <c r="A79" s="158"/>
      <c r="B79" s="354" t="s">
        <v>15757</v>
      </c>
      <c r="C79" s="111" t="s">
        <v>15758</v>
      </c>
      <c r="D79" s="111"/>
      <c r="E79" s="32"/>
      <c r="F79"/>
    </row>
    <row r="80" spans="1:6" s="33" customFormat="1" ht="31.5">
      <c r="A80" s="158"/>
      <c r="B80" s="354" t="s">
        <v>15759</v>
      </c>
      <c r="C80" s="111" t="s">
        <v>15760</v>
      </c>
      <c r="D80" s="111"/>
      <c r="E80" s="32"/>
      <c r="F80"/>
    </row>
    <row r="81" spans="1:6" s="33" customFormat="1" ht="31.5">
      <c r="A81" s="158"/>
      <c r="B81" s="354" t="s">
        <v>15761</v>
      </c>
      <c r="C81" s="111" t="s">
        <v>15762</v>
      </c>
      <c r="D81" s="111"/>
      <c r="E81" s="32"/>
      <c r="F81"/>
    </row>
    <row r="82" spans="1:6" s="33" customFormat="1" ht="15.75">
      <c r="A82" s="158"/>
      <c r="B82" s="354" t="s">
        <v>15763</v>
      </c>
      <c r="C82" s="111" t="s">
        <v>15764</v>
      </c>
      <c r="D82" s="111"/>
      <c r="E82" s="32"/>
      <c r="F82"/>
    </row>
    <row r="83" spans="1:6" s="33" customFormat="1" ht="31.5">
      <c r="A83" s="158"/>
      <c r="B83" s="354" t="s">
        <v>15765</v>
      </c>
      <c r="C83" s="111" t="s">
        <v>15766</v>
      </c>
      <c r="D83" s="111"/>
      <c r="E83" s="32"/>
      <c r="F83"/>
    </row>
    <row r="84" spans="1:6" s="33" customFormat="1" ht="15.75">
      <c r="A84" s="158"/>
      <c r="B84" s="354" t="s">
        <v>15767</v>
      </c>
      <c r="C84" s="111" t="s">
        <v>15768</v>
      </c>
      <c r="D84" s="111"/>
      <c r="E84" s="32"/>
      <c r="F84"/>
    </row>
    <row r="85" spans="1:6" s="33" customFormat="1" ht="15.75">
      <c r="A85" s="158"/>
      <c r="B85" s="354" t="s">
        <v>15769</v>
      </c>
      <c r="C85" s="111" t="s">
        <v>15770</v>
      </c>
      <c r="D85" s="111"/>
      <c r="E85" s="32"/>
      <c r="F85"/>
    </row>
    <row r="86" spans="1:6" s="33" customFormat="1" ht="31.5">
      <c r="A86" s="158"/>
      <c r="B86" s="354" t="s">
        <v>15771</v>
      </c>
      <c r="C86" s="111" t="s">
        <v>15772</v>
      </c>
      <c r="D86" s="111"/>
      <c r="E86" s="32"/>
      <c r="F86"/>
    </row>
    <row r="87" spans="1:6" s="33" customFormat="1" ht="31.5">
      <c r="A87" s="158"/>
      <c r="B87" s="354" t="s">
        <v>15773</v>
      </c>
      <c r="C87" s="111" t="s">
        <v>15774</v>
      </c>
      <c r="D87" s="111"/>
      <c r="E87" s="32"/>
      <c r="F87"/>
    </row>
    <row r="88" spans="1:6" s="33" customFormat="1" ht="31.5">
      <c r="A88" s="158"/>
      <c r="B88" s="354" t="s">
        <v>15775</v>
      </c>
      <c r="C88" s="111" t="s">
        <v>15776</v>
      </c>
      <c r="D88" s="111"/>
      <c r="E88" s="32"/>
      <c r="F88"/>
    </row>
    <row r="89" spans="1:6" s="33" customFormat="1" ht="31.5">
      <c r="A89" s="158"/>
      <c r="B89" s="354" t="s">
        <v>15777</v>
      </c>
      <c r="C89" s="111" t="s">
        <v>15778</v>
      </c>
      <c r="D89" s="111"/>
      <c r="E89" s="32"/>
      <c r="F89"/>
    </row>
    <row r="90" spans="1:6" s="33" customFormat="1" ht="31.5">
      <c r="A90" s="158"/>
      <c r="B90" s="354" t="s">
        <v>15779</v>
      </c>
      <c r="C90" s="111" t="s">
        <v>15780</v>
      </c>
      <c r="D90" s="111"/>
      <c r="E90" s="32"/>
      <c r="F90"/>
    </row>
    <row r="91" spans="1:6" s="33" customFormat="1" ht="31.5">
      <c r="A91" s="158"/>
      <c r="B91" s="354" t="s">
        <v>15781</v>
      </c>
      <c r="C91" s="111" t="s">
        <v>15782</v>
      </c>
      <c r="D91" s="111"/>
      <c r="E91" s="32"/>
      <c r="F91"/>
    </row>
    <row r="92" spans="1:6" s="33" customFormat="1" ht="31.5">
      <c r="A92" s="158"/>
      <c r="B92" s="354" t="s">
        <v>15783</v>
      </c>
      <c r="C92" s="111" t="s">
        <v>15784</v>
      </c>
      <c r="D92" s="111"/>
      <c r="E92" s="32"/>
      <c r="F92"/>
    </row>
    <row r="93" spans="1:6" s="33" customFormat="1" ht="31.5">
      <c r="A93" s="158"/>
      <c r="B93" s="354" t="s">
        <v>15785</v>
      </c>
      <c r="C93" s="111" t="s">
        <v>15786</v>
      </c>
      <c r="D93" s="111"/>
      <c r="E93" s="32"/>
      <c r="F93"/>
    </row>
    <row r="94" spans="1:6" s="33" customFormat="1" ht="31.5">
      <c r="A94" s="158"/>
      <c r="B94" s="354" t="s">
        <v>15787</v>
      </c>
      <c r="C94" s="111" t="s">
        <v>15788</v>
      </c>
      <c r="D94" s="111"/>
      <c r="E94" s="32"/>
      <c r="F94"/>
    </row>
    <row r="95" spans="1:6" s="33" customFormat="1" ht="31.5">
      <c r="A95" s="158"/>
      <c r="B95" s="354" t="s">
        <v>15789</v>
      </c>
      <c r="C95" s="111" t="s">
        <v>15790</v>
      </c>
      <c r="D95" s="111"/>
      <c r="E95" s="32"/>
      <c r="F95"/>
    </row>
    <row r="96" spans="1:6" s="33" customFormat="1" ht="31.5">
      <c r="A96" s="158"/>
      <c r="B96" s="354" t="s">
        <v>15791</v>
      </c>
      <c r="C96" s="111" t="s">
        <v>15792</v>
      </c>
      <c r="D96" s="111"/>
      <c r="E96" s="32"/>
      <c r="F96"/>
    </row>
    <row r="97" spans="1:6" s="33" customFormat="1" ht="15.75">
      <c r="A97" s="158"/>
      <c r="B97" s="354" t="s">
        <v>15793</v>
      </c>
      <c r="C97" s="111" t="s">
        <v>15794</v>
      </c>
      <c r="D97" s="111"/>
      <c r="E97" s="32"/>
      <c r="F97"/>
    </row>
    <row r="98" spans="1:6" s="33" customFormat="1" ht="31.5">
      <c r="A98" s="158"/>
      <c r="B98" s="354" t="s">
        <v>15795</v>
      </c>
      <c r="C98" s="111" t="s">
        <v>15796</v>
      </c>
      <c r="D98" s="111"/>
      <c r="E98" s="32"/>
      <c r="F98"/>
    </row>
    <row r="99" spans="1:6" s="33" customFormat="1" ht="47.25">
      <c r="A99" s="158"/>
      <c r="B99" s="354" t="s">
        <v>15797</v>
      </c>
      <c r="C99" s="111" t="s">
        <v>15798</v>
      </c>
      <c r="D99" s="111"/>
      <c r="E99" s="32"/>
      <c r="F99"/>
    </row>
    <row r="100" spans="1:6" s="33" customFormat="1" ht="15.75">
      <c r="A100" s="158"/>
      <c r="B100" s="354" t="s">
        <v>15799</v>
      </c>
      <c r="C100" s="111" t="s">
        <v>15800</v>
      </c>
      <c r="D100" s="111"/>
      <c r="E100" s="32"/>
      <c r="F100"/>
    </row>
    <row r="101" spans="1:6" s="33" customFormat="1" ht="31.5">
      <c r="A101" s="158"/>
      <c r="B101" s="354" t="s">
        <v>15801</v>
      </c>
      <c r="C101" s="111" t="s">
        <v>15802</v>
      </c>
      <c r="D101" s="111"/>
      <c r="E101" s="32"/>
      <c r="F101"/>
    </row>
    <row r="102" spans="1:6" s="33" customFormat="1" ht="31.5">
      <c r="A102" s="158"/>
      <c r="B102" s="354" t="s">
        <v>15803</v>
      </c>
      <c r="C102" s="111" t="s">
        <v>15804</v>
      </c>
      <c r="D102" s="111"/>
      <c r="E102" s="32"/>
      <c r="F102"/>
    </row>
    <row r="103" spans="1:6" s="33" customFormat="1" ht="31.5">
      <c r="A103" s="158"/>
      <c r="B103" s="354" t="s">
        <v>15805</v>
      </c>
      <c r="C103" s="111" t="s">
        <v>15806</v>
      </c>
      <c r="D103" s="111"/>
      <c r="E103" s="32"/>
      <c r="F103"/>
    </row>
    <row r="104" spans="1:6" s="33" customFormat="1" ht="31.5">
      <c r="A104" s="158"/>
      <c r="B104" s="354" t="s">
        <v>15807</v>
      </c>
      <c r="C104" s="111" t="s">
        <v>15808</v>
      </c>
      <c r="D104" s="111"/>
      <c r="E104" s="32"/>
      <c r="F104"/>
    </row>
    <row r="105" spans="1:6" s="33" customFormat="1" ht="31.5">
      <c r="A105" s="158"/>
      <c r="B105" s="354" t="s">
        <v>15809</v>
      </c>
      <c r="C105" s="111" t="s">
        <v>15806</v>
      </c>
      <c r="D105" s="111"/>
      <c r="E105" s="32"/>
      <c r="F105"/>
    </row>
    <row r="106" spans="1:6" s="33" customFormat="1" ht="31.5">
      <c r="A106" s="158"/>
      <c r="B106" s="354" t="s">
        <v>15810</v>
      </c>
      <c r="C106" s="111" t="s">
        <v>15811</v>
      </c>
      <c r="D106" s="111"/>
      <c r="E106" s="32"/>
      <c r="F106"/>
    </row>
    <row r="107" spans="1:6" s="33" customFormat="1" ht="31.5">
      <c r="A107" s="158"/>
      <c r="B107" s="354" t="s">
        <v>15812</v>
      </c>
      <c r="C107" s="111" t="s">
        <v>15813</v>
      </c>
      <c r="D107" s="111"/>
      <c r="E107" s="32"/>
      <c r="F107"/>
    </row>
    <row r="108" spans="1:6" s="33" customFormat="1" ht="31.5">
      <c r="A108" s="158"/>
      <c r="B108" s="354" t="s">
        <v>15814</v>
      </c>
      <c r="C108" s="111" t="s">
        <v>15815</v>
      </c>
      <c r="D108" s="111"/>
      <c r="E108" s="32"/>
      <c r="F108"/>
    </row>
    <row r="109" spans="1:6" s="33" customFormat="1" ht="31.5">
      <c r="A109" s="158"/>
      <c r="B109" s="354" t="s">
        <v>15816</v>
      </c>
      <c r="C109" s="111" t="s">
        <v>15813</v>
      </c>
      <c r="D109" s="111"/>
      <c r="E109" s="32"/>
      <c r="F109"/>
    </row>
    <row r="110" spans="1:6" s="33" customFormat="1" ht="47.25">
      <c r="A110" s="158"/>
      <c r="B110" s="354" t="s">
        <v>15817</v>
      </c>
      <c r="C110" s="111" t="s">
        <v>15818</v>
      </c>
      <c r="D110" s="111"/>
      <c r="E110" s="32"/>
      <c r="F110"/>
    </row>
    <row r="111" spans="1:6" s="33" customFormat="1" ht="31.5">
      <c r="A111" s="158"/>
      <c r="B111" s="354" t="s">
        <v>15819</v>
      </c>
      <c r="C111" s="111" t="s">
        <v>15820</v>
      </c>
      <c r="D111" s="111"/>
      <c r="E111" s="32"/>
      <c r="F111"/>
    </row>
    <row r="112" spans="1:6" s="33" customFormat="1" ht="15.75">
      <c r="A112" s="158"/>
      <c r="B112" s="354" t="s">
        <v>15821</v>
      </c>
      <c r="C112" s="111" t="s">
        <v>15822</v>
      </c>
      <c r="D112" s="111"/>
      <c r="E112" s="32"/>
      <c r="F112"/>
    </row>
    <row r="113" spans="1:6" s="33" customFormat="1" ht="15.75">
      <c r="A113" s="158"/>
      <c r="B113" s="354" t="s">
        <v>15823</v>
      </c>
      <c r="C113" s="111" t="s">
        <v>15824</v>
      </c>
      <c r="D113" s="111"/>
      <c r="E113" s="32"/>
      <c r="F113"/>
    </row>
    <row r="114" spans="1:6" s="33" customFormat="1" ht="15.75">
      <c r="A114" s="158"/>
      <c r="B114" s="354" t="s">
        <v>15825</v>
      </c>
      <c r="C114" s="111" t="s">
        <v>15826</v>
      </c>
      <c r="D114" s="111"/>
      <c r="E114" s="32"/>
      <c r="F114"/>
    </row>
    <row r="115" spans="1:6" s="33" customFormat="1" ht="15.75">
      <c r="A115" s="158"/>
      <c r="B115" s="354" t="s">
        <v>15827</v>
      </c>
      <c r="C115" s="111" t="s">
        <v>15828</v>
      </c>
      <c r="D115" s="111"/>
      <c r="E115" s="32"/>
      <c r="F115"/>
    </row>
    <row r="116" spans="1:6" s="33" customFormat="1" ht="31.5">
      <c r="A116" s="158"/>
      <c r="B116" s="354" t="s">
        <v>15829</v>
      </c>
      <c r="C116" s="111" t="s">
        <v>15830</v>
      </c>
      <c r="D116" s="111"/>
      <c r="E116" s="32"/>
      <c r="F116"/>
    </row>
    <row r="117" spans="1:6" s="33" customFormat="1" ht="47.25">
      <c r="A117" s="158"/>
      <c r="B117" s="354" t="s">
        <v>15831</v>
      </c>
      <c r="C117" s="111" t="s">
        <v>15832</v>
      </c>
      <c r="D117" s="111"/>
      <c r="E117" s="32"/>
      <c r="F117"/>
    </row>
    <row r="118" spans="1:6" s="33" customFormat="1" ht="31.5">
      <c r="A118" s="158"/>
      <c r="B118" s="354" t="s">
        <v>15833</v>
      </c>
      <c r="C118" s="111" t="s">
        <v>15834</v>
      </c>
      <c r="D118" s="111"/>
      <c r="E118" s="32"/>
      <c r="F118"/>
    </row>
    <row r="119" spans="1:6" s="33" customFormat="1" ht="31.5">
      <c r="A119" s="158"/>
      <c r="B119" s="354" t="s">
        <v>15835</v>
      </c>
      <c r="C119" s="111" t="s">
        <v>15836</v>
      </c>
      <c r="D119" s="111"/>
      <c r="E119" s="32"/>
      <c r="F119"/>
    </row>
    <row r="120" spans="1:6" s="33" customFormat="1" ht="31.5">
      <c r="A120" s="158"/>
      <c r="B120" s="354" t="s">
        <v>15837</v>
      </c>
      <c r="C120" s="111" t="s">
        <v>15838</v>
      </c>
      <c r="D120" s="111"/>
      <c r="E120" s="32"/>
      <c r="F120"/>
    </row>
    <row r="121" spans="1:6" s="33" customFormat="1" ht="31.5">
      <c r="A121" s="158"/>
      <c r="B121" s="354" t="s">
        <v>15839</v>
      </c>
      <c r="C121" s="111" t="s">
        <v>15840</v>
      </c>
      <c r="D121" s="111"/>
      <c r="E121" s="32"/>
      <c r="F121"/>
    </row>
    <row r="122" spans="1:6" s="33" customFormat="1" ht="31.5">
      <c r="A122" s="158"/>
      <c r="B122" s="354" t="s">
        <v>15841</v>
      </c>
      <c r="C122" s="111" t="s">
        <v>15842</v>
      </c>
      <c r="D122" s="111"/>
      <c r="E122" s="32"/>
      <c r="F122"/>
    </row>
    <row r="123" spans="1:6" s="33" customFormat="1" ht="15.75">
      <c r="A123" s="158"/>
      <c r="B123" s="354" t="s">
        <v>15843</v>
      </c>
      <c r="C123" s="111" t="s">
        <v>15844</v>
      </c>
      <c r="D123" s="111"/>
      <c r="E123" s="32"/>
      <c r="F123"/>
    </row>
    <row r="124" spans="1:6" s="33" customFormat="1" ht="15.75">
      <c r="A124" s="158"/>
      <c r="B124" s="354" t="s">
        <v>15845</v>
      </c>
      <c r="C124" s="111" t="s">
        <v>15846</v>
      </c>
      <c r="D124" s="111"/>
      <c r="E124" s="32"/>
      <c r="F124"/>
    </row>
    <row r="125" spans="1:6" s="33" customFormat="1" ht="15.75">
      <c r="A125" s="158"/>
      <c r="B125" s="354" t="s">
        <v>15847</v>
      </c>
      <c r="C125" s="111" t="s">
        <v>15848</v>
      </c>
      <c r="D125" s="111"/>
      <c r="E125" s="32"/>
      <c r="F125"/>
    </row>
    <row r="126" spans="1:6" s="33" customFormat="1" ht="15.75">
      <c r="A126" s="158"/>
      <c r="B126" s="354" t="s">
        <v>15849</v>
      </c>
      <c r="C126" s="111" t="s">
        <v>15850</v>
      </c>
      <c r="D126" s="111"/>
      <c r="E126" s="32"/>
      <c r="F126"/>
    </row>
    <row r="127" spans="1:6" s="33" customFormat="1" ht="15.75">
      <c r="A127" s="158"/>
      <c r="B127" s="354" t="s">
        <v>15851</v>
      </c>
      <c r="C127" s="111" t="s">
        <v>15852</v>
      </c>
      <c r="D127" s="111"/>
      <c r="E127" s="32"/>
      <c r="F127"/>
    </row>
    <row r="128" spans="1:6" s="33" customFormat="1" ht="15.75">
      <c r="A128" s="158"/>
      <c r="B128" s="354" t="s">
        <v>15853</v>
      </c>
      <c r="C128" s="111" t="s">
        <v>15854</v>
      </c>
      <c r="D128" s="111"/>
      <c r="E128" s="32"/>
      <c r="F128"/>
    </row>
    <row r="129" spans="1:6" s="33" customFormat="1" ht="15.75">
      <c r="A129" s="158"/>
      <c r="B129" s="354" t="s">
        <v>15855</v>
      </c>
      <c r="C129" s="111" t="s">
        <v>15856</v>
      </c>
      <c r="D129" s="111"/>
      <c r="E129" s="32"/>
      <c r="F129"/>
    </row>
    <row r="130" spans="1:6" s="33" customFormat="1" ht="63">
      <c r="A130" s="158"/>
      <c r="B130" s="354" t="s">
        <v>15857</v>
      </c>
      <c r="C130" s="111" t="s">
        <v>15858</v>
      </c>
      <c r="D130" s="111"/>
      <c r="E130" s="32"/>
      <c r="F130"/>
    </row>
    <row r="131" spans="1:6" s="33" customFormat="1" ht="15.75">
      <c r="A131" s="158"/>
      <c r="B131" s="354" t="s">
        <v>15859</v>
      </c>
      <c r="C131" s="111" t="s">
        <v>15860</v>
      </c>
      <c r="D131" s="111"/>
      <c r="E131" s="32"/>
      <c r="F131"/>
    </row>
    <row r="132" spans="1:6" s="33" customFormat="1" ht="31.5">
      <c r="A132" s="158"/>
      <c r="B132" s="354" t="s">
        <v>15861</v>
      </c>
      <c r="C132" s="111" t="s">
        <v>15862</v>
      </c>
      <c r="D132" s="111"/>
      <c r="E132" s="32"/>
      <c r="F132"/>
    </row>
    <row r="133" spans="1:6" s="33" customFormat="1" ht="15.75">
      <c r="A133" s="158"/>
      <c r="B133" s="354" t="s">
        <v>15863</v>
      </c>
      <c r="C133" s="111" t="s">
        <v>15864</v>
      </c>
      <c r="D133" s="111"/>
      <c r="E133" s="32"/>
      <c r="F133"/>
    </row>
    <row r="134" spans="1:6" s="33" customFormat="1" ht="15.75">
      <c r="A134" s="158"/>
      <c r="B134" s="354" t="s">
        <v>15865</v>
      </c>
      <c r="C134" s="111" t="s">
        <v>15866</v>
      </c>
      <c r="D134" s="111"/>
      <c r="E134" s="32"/>
      <c r="F134"/>
    </row>
    <row r="135" spans="1:6" s="33" customFormat="1" ht="15.75">
      <c r="A135" s="158"/>
      <c r="B135" s="354" t="s">
        <v>15867</v>
      </c>
      <c r="C135" s="111" t="s">
        <v>15868</v>
      </c>
      <c r="D135" s="111"/>
      <c r="E135" s="32"/>
      <c r="F135"/>
    </row>
    <row r="136" spans="1:6" s="33" customFormat="1" ht="15.75">
      <c r="A136" s="158"/>
      <c r="B136" s="354" t="s">
        <v>15869</v>
      </c>
      <c r="C136" s="111" t="s">
        <v>15870</v>
      </c>
      <c r="D136" s="111"/>
      <c r="E136" s="32"/>
      <c r="F136"/>
    </row>
    <row r="137" spans="1:6" s="33" customFormat="1" ht="15.75">
      <c r="A137" s="158"/>
      <c r="B137" s="354" t="s">
        <v>15871</v>
      </c>
      <c r="C137" s="111" t="s">
        <v>15872</v>
      </c>
      <c r="D137" s="111"/>
      <c r="E137" s="32"/>
      <c r="F137"/>
    </row>
    <row r="138" spans="1:6" s="33" customFormat="1" ht="15.75">
      <c r="A138" s="158"/>
      <c r="B138" s="354" t="s">
        <v>15873</v>
      </c>
      <c r="C138" s="111" t="s">
        <v>15874</v>
      </c>
      <c r="D138" s="111"/>
      <c r="E138" s="32"/>
      <c r="F138"/>
    </row>
    <row r="139" spans="1:6" s="33" customFormat="1" ht="15.75">
      <c r="A139" s="158"/>
      <c r="B139" s="354" t="s">
        <v>15875</v>
      </c>
      <c r="C139" s="111" t="s">
        <v>15876</v>
      </c>
      <c r="D139" s="111"/>
      <c r="E139" s="32"/>
      <c r="F139"/>
    </row>
    <row r="140" spans="1:6" s="33" customFormat="1" ht="15.75">
      <c r="A140" s="158"/>
      <c r="B140" s="354" t="s">
        <v>15877</v>
      </c>
      <c r="C140" s="111" t="s">
        <v>15878</v>
      </c>
      <c r="D140" s="111"/>
      <c r="E140" s="32"/>
      <c r="F140"/>
    </row>
    <row r="141" spans="1:6" s="33" customFormat="1" ht="15.75">
      <c r="A141" s="158"/>
      <c r="B141" s="354" t="s">
        <v>15879</v>
      </c>
      <c r="C141" s="111" t="s">
        <v>15880</v>
      </c>
      <c r="D141" s="111"/>
      <c r="E141" s="32"/>
      <c r="F141"/>
    </row>
    <row r="142" spans="1:6" s="33" customFormat="1" ht="15.75">
      <c r="A142" s="158"/>
      <c r="B142" s="354" t="s">
        <v>15881</v>
      </c>
      <c r="C142" s="111" t="s">
        <v>15882</v>
      </c>
      <c r="D142" s="111"/>
      <c r="E142" s="32"/>
      <c r="F142"/>
    </row>
    <row r="143" spans="1:6" s="33" customFormat="1" ht="31.5">
      <c r="A143" s="158"/>
      <c r="B143" s="354" t="s">
        <v>15883</v>
      </c>
      <c r="C143" s="111" t="s">
        <v>15884</v>
      </c>
      <c r="D143" s="111"/>
      <c r="E143" s="32"/>
      <c r="F143"/>
    </row>
    <row r="144" spans="1:6" s="33" customFormat="1" ht="31.5">
      <c r="A144" s="158"/>
      <c r="B144" s="354" t="s">
        <v>15885</v>
      </c>
      <c r="C144" s="111" t="s">
        <v>15886</v>
      </c>
      <c r="D144" s="111"/>
      <c r="E144" s="32"/>
      <c r="F144"/>
    </row>
    <row r="145" spans="1:6" s="33" customFormat="1" ht="31.5">
      <c r="A145" s="158"/>
      <c r="B145" s="354" t="s">
        <v>15887</v>
      </c>
      <c r="C145" s="111" t="s">
        <v>15888</v>
      </c>
      <c r="D145" s="111"/>
      <c r="E145" s="32"/>
      <c r="F145"/>
    </row>
    <row r="146" spans="1:6" s="33" customFormat="1" ht="31.5">
      <c r="A146" s="158"/>
      <c r="B146" s="354" t="s">
        <v>15889</v>
      </c>
      <c r="C146" s="111" t="s">
        <v>15890</v>
      </c>
      <c r="D146" s="111"/>
      <c r="E146" s="32"/>
      <c r="F146"/>
    </row>
    <row r="147" spans="1:6" s="33" customFormat="1" ht="31.5">
      <c r="A147" s="158"/>
      <c r="B147" s="354" t="s">
        <v>15891</v>
      </c>
      <c r="C147" s="111" t="s">
        <v>15892</v>
      </c>
      <c r="D147" s="111"/>
      <c r="E147" s="32"/>
      <c r="F147"/>
    </row>
    <row r="148" spans="1:6" s="33" customFormat="1" ht="15.75">
      <c r="A148" s="158"/>
      <c r="B148" s="354" t="s">
        <v>15893</v>
      </c>
      <c r="C148" s="111" t="s">
        <v>15894</v>
      </c>
      <c r="D148" s="111"/>
      <c r="E148" s="32"/>
      <c r="F148"/>
    </row>
    <row r="149" spans="1:6" s="33" customFormat="1" ht="31.5">
      <c r="A149" s="158"/>
      <c r="B149" s="354" t="s">
        <v>15895</v>
      </c>
      <c r="C149" s="111" t="s">
        <v>15896</v>
      </c>
      <c r="D149" s="111"/>
      <c r="E149" s="32"/>
      <c r="F149"/>
    </row>
    <row r="150" spans="1:6" s="33" customFormat="1" ht="31.5">
      <c r="A150" s="158"/>
      <c r="B150" s="354" t="s">
        <v>15897</v>
      </c>
      <c r="C150" s="111" t="s">
        <v>15898</v>
      </c>
      <c r="D150" s="111"/>
      <c r="E150" s="32"/>
      <c r="F150"/>
    </row>
    <row r="151" spans="1:6" s="33" customFormat="1" ht="15.75">
      <c r="A151" s="158"/>
      <c r="B151" s="354" t="s">
        <v>15899</v>
      </c>
      <c r="C151" s="111" t="s">
        <v>15900</v>
      </c>
      <c r="D151" s="111"/>
      <c r="E151" s="32"/>
      <c r="F151"/>
    </row>
    <row r="152" spans="1:6" s="33" customFormat="1" ht="15.75">
      <c r="A152" s="158"/>
      <c r="B152" s="354" t="s">
        <v>15901</v>
      </c>
      <c r="C152" s="111" t="s">
        <v>15902</v>
      </c>
      <c r="D152" s="111"/>
      <c r="E152" s="32"/>
      <c r="F152"/>
    </row>
    <row r="153" spans="1:6" s="33" customFormat="1" ht="15.75">
      <c r="A153" s="158"/>
      <c r="B153" s="354" t="s">
        <v>15903</v>
      </c>
      <c r="C153" s="111" t="s">
        <v>15904</v>
      </c>
      <c r="D153" s="111"/>
      <c r="E153" s="32"/>
      <c r="F153"/>
    </row>
    <row r="154" spans="1:6" s="33" customFormat="1" ht="15.75">
      <c r="A154" s="158"/>
      <c r="B154" s="354" t="s">
        <v>15905</v>
      </c>
      <c r="C154" s="111" t="s">
        <v>15906</v>
      </c>
      <c r="D154" s="111"/>
      <c r="E154" s="32"/>
      <c r="F154"/>
    </row>
    <row r="155" spans="1:6" s="33" customFormat="1" ht="15.75">
      <c r="A155" s="158"/>
      <c r="B155" s="148" t="s">
        <v>15907</v>
      </c>
      <c r="C155" s="111" t="s">
        <v>15908</v>
      </c>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1" t="str">
        <f ca="1">OFFSET(L!$C$1,MATCH("General"&amp;"Cpy",L!$A:$A,0)-1,SL,,)</f>
        <v>© 2021 Responsible Minerals Initiative. All rights reserved.</v>
      </c>
      <c r="C1001" s="451"/>
      <c r="D1001" s="451"/>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Allan Chang</cp:lastModifiedBy>
  <cp:lastPrinted>2015-04-21T20:47:43Z</cp:lastPrinted>
  <dcterms:created xsi:type="dcterms:W3CDTF">2010-06-21T21:00:23Z</dcterms:created>
  <dcterms:modified xsi:type="dcterms:W3CDTF">2021-10-21T18:35:59Z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